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Licitacoes\EDI\Engenharia\2016\0000975-2016\"/>
    </mc:Choice>
  </mc:AlternateContent>
  <bookViews>
    <workbookView xWindow="0" yWindow="0" windowWidth="28800" windowHeight="12432"/>
  </bookViews>
  <sheets>
    <sheet name="PLANILHA ORÇAMENTÁRIA" sheetId="1" r:id="rId1"/>
    <sheet name="AMBIENTES E ÁREAS" sheetId="2" r:id="rId2"/>
    <sheet name="QUANTITATIVOS" sheetId="3" r:id="rId3"/>
    <sheet name="QUANT. DEMOLIÇÕES" sheetId="5" r:id="rId4"/>
    <sheet name="RESUMO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5" i="1" l="1"/>
  <c r="F255" i="1"/>
  <c r="H317" i="1"/>
  <c r="H318" i="1"/>
  <c r="H319" i="1"/>
  <c r="H320" i="1"/>
  <c r="H321" i="1"/>
  <c r="H322" i="1"/>
  <c r="H323" i="1"/>
  <c r="H324" i="1"/>
  <c r="H316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288" i="1"/>
  <c r="H540" i="1" l="1"/>
  <c r="H541" i="1"/>
  <c r="H539" i="1"/>
  <c r="H526" i="1"/>
  <c r="H527" i="1"/>
  <c r="H528" i="1"/>
  <c r="H529" i="1"/>
  <c r="H530" i="1"/>
  <c r="H531" i="1"/>
  <c r="H532" i="1"/>
  <c r="H533" i="1"/>
  <c r="H534" i="1"/>
  <c r="H535" i="1"/>
  <c r="H536" i="1"/>
  <c r="H525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08" i="1"/>
  <c r="H494" i="1"/>
  <c r="H495" i="1"/>
  <c r="H496" i="1"/>
  <c r="H497" i="1"/>
  <c r="H498" i="1"/>
  <c r="H499" i="1"/>
  <c r="H500" i="1"/>
  <c r="H501" i="1"/>
  <c r="H502" i="1"/>
  <c r="H503" i="1"/>
  <c r="H504" i="1"/>
  <c r="H493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74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46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19" i="1"/>
  <c r="H413" i="1"/>
  <c r="H414" i="1"/>
  <c r="H415" i="1"/>
  <c r="H412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380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32" i="1"/>
  <c r="H327" i="1"/>
  <c r="H328" i="1"/>
  <c r="H277" i="1"/>
  <c r="H278" i="1"/>
  <c r="H279" i="1"/>
  <c r="H280" i="1"/>
  <c r="H281" i="1"/>
  <c r="H282" i="1"/>
  <c r="H283" i="1"/>
  <c r="H284" i="1"/>
  <c r="H285" i="1"/>
  <c r="H286" i="1"/>
  <c r="H268" i="1"/>
  <c r="H269" i="1"/>
  <c r="H270" i="1"/>
  <c r="H271" i="1"/>
  <c r="H272" i="1"/>
  <c r="H273" i="1"/>
  <c r="H274" i="1"/>
  <c r="H267" i="1"/>
  <c r="H258" i="1"/>
  <c r="H259" i="1"/>
  <c r="H260" i="1"/>
  <c r="H261" i="1"/>
  <c r="H262" i="1"/>
  <c r="H257" i="1"/>
  <c r="H254" i="1"/>
  <c r="H251" i="1"/>
  <c r="H250" i="1"/>
  <c r="H239" i="1"/>
  <c r="H240" i="1"/>
  <c r="H241" i="1"/>
  <c r="H242" i="1"/>
  <c r="H244" i="1"/>
  <c r="H245" i="1"/>
  <c r="H246" i="1"/>
  <c r="H247" i="1"/>
  <c r="H238" i="1"/>
  <c r="H233" i="1"/>
  <c r="H231" i="1"/>
  <c r="H230" i="1"/>
  <c r="H224" i="1"/>
  <c r="H225" i="1"/>
  <c r="H226" i="1"/>
  <c r="H227" i="1"/>
  <c r="H228" i="1"/>
  <c r="H223" i="1"/>
  <c r="H220" i="1"/>
  <c r="H221" i="1"/>
  <c r="H219" i="1"/>
  <c r="H211" i="1"/>
  <c r="H212" i="1"/>
  <c r="H213" i="1"/>
  <c r="H214" i="1"/>
  <c r="H215" i="1"/>
  <c r="H216" i="1"/>
  <c r="H217" i="1"/>
  <c r="H210" i="1"/>
  <c r="H206" i="1"/>
  <c r="H207" i="1"/>
  <c r="H208" i="1"/>
  <c r="H205" i="1"/>
  <c r="H202" i="1"/>
  <c r="H201" i="1"/>
  <c r="H192" i="1"/>
  <c r="H193" i="1"/>
  <c r="H194" i="1"/>
  <c r="H191" i="1"/>
  <c r="H187" i="1"/>
  <c r="H181" i="1"/>
  <c r="H182" i="1"/>
  <c r="H183" i="1"/>
  <c r="H184" i="1"/>
  <c r="H185" i="1"/>
  <c r="H180" i="1"/>
  <c r="H178" i="1"/>
  <c r="H177" i="1"/>
  <c r="H172" i="1"/>
  <c r="H173" i="1"/>
  <c r="H162" i="1"/>
  <c r="H163" i="1"/>
  <c r="H164" i="1"/>
  <c r="H165" i="1"/>
  <c r="H166" i="1"/>
  <c r="H167" i="1"/>
  <c r="H153" i="1"/>
  <c r="H154" i="1"/>
  <c r="H155" i="1"/>
  <c r="H156" i="1"/>
  <c r="H157" i="1"/>
  <c r="H158" i="1"/>
  <c r="H159" i="1"/>
  <c r="H149" i="1"/>
  <c r="H148" i="1"/>
  <c r="H142" i="1"/>
  <c r="H143" i="1"/>
  <c r="H144" i="1"/>
  <c r="H145" i="1"/>
  <c r="H146" i="1"/>
  <c r="H141" i="1"/>
  <c r="H133" i="1"/>
  <c r="H134" i="1"/>
  <c r="H135" i="1"/>
  <c r="H136" i="1"/>
  <c r="H137" i="1"/>
  <c r="H138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11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94" i="1"/>
  <c r="H88" i="1"/>
  <c r="H89" i="1"/>
  <c r="H90" i="1"/>
  <c r="H91" i="1"/>
  <c r="H87" i="1"/>
  <c r="H83" i="1"/>
  <c r="H84" i="1"/>
  <c r="H85" i="1"/>
  <c r="H82" i="1"/>
  <c r="H79" i="1"/>
  <c r="H78" i="1"/>
  <c r="H68" i="1"/>
  <c r="H69" i="1"/>
  <c r="H70" i="1"/>
  <c r="H71" i="1"/>
  <c r="H72" i="1"/>
  <c r="H73" i="1"/>
  <c r="H74" i="1"/>
  <c r="H75" i="1"/>
  <c r="H76" i="1"/>
  <c r="H67" i="1"/>
  <c r="H63" i="1"/>
  <c r="H64" i="1"/>
  <c r="H62" i="1"/>
  <c r="H55" i="1"/>
  <c r="H56" i="1"/>
  <c r="H57" i="1"/>
  <c r="H58" i="1"/>
  <c r="H59" i="1"/>
  <c r="H60" i="1"/>
  <c r="H54" i="1"/>
  <c r="H47" i="1"/>
  <c r="H48" i="1"/>
  <c r="H49" i="1"/>
  <c r="H50" i="1"/>
  <c r="H51" i="1"/>
  <c r="H52" i="1"/>
  <c r="H46" i="1"/>
  <c r="H42" i="1"/>
  <c r="H43" i="1"/>
  <c r="H41" i="1"/>
  <c r="H35" i="1"/>
  <c r="H36" i="1"/>
  <c r="H37" i="1"/>
  <c r="H38" i="1"/>
  <c r="H39" i="1"/>
  <c r="H34" i="1"/>
  <c r="H31" i="1"/>
  <c r="H32" i="1"/>
  <c r="H30" i="1"/>
  <c r="H27" i="1"/>
  <c r="H16" i="1"/>
  <c r="H17" i="1"/>
  <c r="H18" i="1"/>
  <c r="H19" i="1"/>
  <c r="H20" i="1"/>
  <c r="H21" i="1"/>
  <c r="H22" i="1"/>
  <c r="H23" i="1"/>
  <c r="H24" i="1"/>
  <c r="H25" i="1"/>
  <c r="H15" i="1"/>
  <c r="H14" i="1"/>
  <c r="H12" i="1"/>
  <c r="G269" i="3" l="1"/>
  <c r="G260" i="3"/>
  <c r="G261" i="3"/>
  <c r="G262" i="3"/>
  <c r="G263" i="3"/>
  <c r="G264" i="3"/>
  <c r="G265" i="3"/>
  <c r="G259" i="3"/>
  <c r="G270" i="3" s="1"/>
  <c r="D79" i="1" s="1"/>
  <c r="F490" i="1" l="1"/>
  <c r="G490" i="1"/>
  <c r="H490" i="1" l="1"/>
  <c r="H152" i="1" l="1"/>
  <c r="F269" i="3"/>
  <c r="F270" i="3" s="1"/>
  <c r="D149" i="1" s="1"/>
  <c r="F61" i="3" l="1"/>
  <c r="F62" i="3"/>
  <c r="F63" i="3"/>
  <c r="F64" i="3"/>
  <c r="F65" i="3"/>
  <c r="F86" i="3"/>
  <c r="F87" i="3"/>
  <c r="F88" i="3"/>
  <c r="D24" i="5" l="1"/>
  <c r="G542" i="1" l="1"/>
  <c r="F542" i="1"/>
  <c r="G537" i="1"/>
  <c r="F537" i="1"/>
  <c r="G522" i="1"/>
  <c r="F522" i="1"/>
  <c r="G505" i="1"/>
  <c r="F505" i="1"/>
  <c r="G416" i="1"/>
  <c r="G543" i="1" l="1"/>
  <c r="H542" i="1"/>
  <c r="H522" i="1"/>
  <c r="H505" i="1"/>
  <c r="H537" i="1"/>
  <c r="F416" i="1"/>
  <c r="F543" i="1" s="1"/>
  <c r="H416" i="1"/>
  <c r="H543" i="1" l="1"/>
  <c r="H326" i="1"/>
  <c r="H276" i="1"/>
  <c r="F60" i="3" l="1"/>
  <c r="F66" i="3" s="1"/>
  <c r="F67" i="3" s="1"/>
  <c r="D29" i="5" l="1"/>
  <c r="D30" i="5"/>
  <c r="D28" i="5"/>
  <c r="C29" i="5"/>
  <c r="C30" i="5"/>
  <c r="C28" i="5"/>
  <c r="C27" i="5"/>
  <c r="D26" i="5"/>
  <c r="C26" i="5"/>
  <c r="C24" i="5"/>
  <c r="D56" i="1" l="1"/>
  <c r="D22" i="3"/>
  <c r="D47" i="1" s="1"/>
  <c r="D228" i="1"/>
  <c r="F11" i="4" l="1"/>
  <c r="G11" i="4"/>
  <c r="H11" i="4" l="1"/>
  <c r="G329" i="1" l="1"/>
  <c r="G10" i="4" s="1"/>
  <c r="F329" i="1"/>
  <c r="F10" i="4" s="1"/>
  <c r="H329" i="1" l="1"/>
  <c r="H10" i="4" s="1"/>
  <c r="F274" i="3" l="1"/>
  <c r="F275" i="3"/>
  <c r="F276" i="3"/>
  <c r="D82" i="1"/>
  <c r="F277" i="3" l="1"/>
  <c r="D164" i="1" s="1"/>
  <c r="G391" i="3"/>
  <c r="D145" i="1" s="1"/>
  <c r="G389" i="3"/>
  <c r="D144" i="1" s="1"/>
  <c r="G387" i="3"/>
  <c r="G384" i="3"/>
  <c r="D143" i="1" s="1"/>
  <c r="G382" i="3"/>
  <c r="D142" i="1" s="1"/>
  <c r="G378" i="3"/>
  <c r="D141" i="1" s="1"/>
  <c r="D205" i="1" l="1"/>
  <c r="D206" i="1"/>
  <c r="D250" i="1" l="1"/>
  <c r="D251" i="1" s="1"/>
  <c r="F146" i="3"/>
  <c r="F145" i="3"/>
  <c r="F144" i="3"/>
  <c r="F143" i="3"/>
  <c r="F164" i="3"/>
  <c r="F163" i="3"/>
  <c r="F162" i="3"/>
  <c r="F161" i="3"/>
  <c r="F160" i="3"/>
  <c r="F153" i="3"/>
  <c r="F154" i="3"/>
  <c r="F155" i="3"/>
  <c r="F152" i="3"/>
  <c r="F137" i="3"/>
  <c r="F138" i="3"/>
  <c r="D167" i="1"/>
  <c r="D166" i="1"/>
  <c r="D165" i="1"/>
  <c r="D163" i="1"/>
  <c r="D162" i="1"/>
  <c r="D161" i="1"/>
  <c r="H161" i="1" s="1"/>
  <c r="F255" i="3"/>
  <c r="D173" i="1" s="1"/>
  <c r="F253" i="3"/>
  <c r="D172" i="1" s="1"/>
  <c r="F250" i="3"/>
  <c r="D171" i="1" s="1"/>
  <c r="H171" i="1" s="1"/>
  <c r="F249" i="3"/>
  <c r="F243" i="3"/>
  <c r="D169" i="1" s="1"/>
  <c r="H169" i="1" s="1"/>
  <c r="F147" i="3" l="1"/>
  <c r="D187" i="1" s="1"/>
  <c r="F191" i="3"/>
  <c r="F186" i="3"/>
  <c r="F187" i="3" s="1"/>
  <c r="D75" i="1"/>
  <c r="D74" i="1"/>
  <c r="D73" i="1"/>
  <c r="D72" i="1"/>
  <c r="D70" i="1"/>
  <c r="D69" i="1"/>
  <c r="D68" i="1"/>
  <c r="D67" i="1"/>
  <c r="C121" i="3" l="1"/>
  <c r="E121" i="3"/>
  <c r="C122" i="3"/>
  <c r="E122" i="3"/>
  <c r="C123" i="3"/>
  <c r="E123" i="3"/>
  <c r="C124" i="3"/>
  <c r="E124" i="3"/>
  <c r="C125" i="3"/>
  <c r="E125" i="3"/>
  <c r="C126" i="3"/>
  <c r="E126" i="3"/>
  <c r="F126" i="3" s="1"/>
  <c r="C127" i="3"/>
  <c r="E127" i="3"/>
  <c r="F127" i="3" s="1"/>
  <c r="C128" i="3"/>
  <c r="E128" i="3"/>
  <c r="C129" i="3"/>
  <c r="E129" i="3"/>
  <c r="C130" i="3"/>
  <c r="E130" i="3"/>
  <c r="E102" i="3"/>
  <c r="F102" i="3" s="1"/>
  <c r="E103" i="3"/>
  <c r="F103" i="3" s="1"/>
  <c r="E104" i="3"/>
  <c r="E105" i="3"/>
  <c r="E106" i="3"/>
  <c r="E107" i="3"/>
  <c r="E108" i="3"/>
  <c r="E109" i="3"/>
  <c r="E110" i="3"/>
  <c r="E111" i="3"/>
  <c r="F111" i="3" s="1"/>
  <c r="E112" i="3"/>
  <c r="E113" i="3"/>
  <c r="F113" i="3" s="1"/>
  <c r="E114" i="3"/>
  <c r="E115" i="3"/>
  <c r="E116" i="3"/>
  <c r="E101" i="3"/>
  <c r="D105" i="3"/>
  <c r="D107" i="3"/>
  <c r="D108" i="3"/>
  <c r="D110" i="3"/>
  <c r="D116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01" i="3"/>
  <c r="E96" i="3"/>
  <c r="E95" i="3"/>
  <c r="E94" i="3"/>
  <c r="D96" i="3"/>
  <c r="D95" i="3"/>
  <c r="D94" i="3"/>
  <c r="C96" i="3"/>
  <c r="C95" i="3"/>
  <c r="C94" i="3"/>
  <c r="F326" i="3"/>
  <c r="F325" i="3"/>
  <c r="F324" i="3"/>
  <c r="F47" i="3"/>
  <c r="F48" i="3"/>
  <c r="F49" i="3"/>
  <c r="F50" i="3"/>
  <c r="F51" i="3"/>
  <c r="F52" i="3"/>
  <c r="F46" i="3"/>
  <c r="F54" i="3"/>
  <c r="F55" i="3" s="1"/>
  <c r="F45" i="3"/>
  <c r="F43" i="3"/>
  <c r="F42" i="3"/>
  <c r="F41" i="3"/>
  <c r="F40" i="3"/>
  <c r="F39" i="3"/>
  <c r="F38" i="3"/>
  <c r="F78" i="3"/>
  <c r="F79" i="3"/>
  <c r="F73" i="3"/>
  <c r="F74" i="3"/>
  <c r="F75" i="3"/>
  <c r="F72" i="3"/>
  <c r="D26" i="3"/>
  <c r="C26" i="3"/>
  <c r="F312" i="3"/>
  <c r="F313" i="3"/>
  <c r="F314" i="3"/>
  <c r="F315" i="3"/>
  <c r="F316" i="3"/>
  <c r="F317" i="3"/>
  <c r="F318" i="3"/>
  <c r="F311" i="3"/>
  <c r="D298" i="3"/>
  <c r="D287" i="3"/>
  <c r="D288" i="3"/>
  <c r="D289" i="3"/>
  <c r="D290" i="3"/>
  <c r="D291" i="3"/>
  <c r="C286" i="3"/>
  <c r="C287" i="3"/>
  <c r="C288" i="3"/>
  <c r="C289" i="3"/>
  <c r="C290" i="3"/>
  <c r="C291" i="3"/>
  <c r="D297" i="3"/>
  <c r="D299" i="3"/>
  <c r="D300" i="3"/>
  <c r="D301" i="3"/>
  <c r="D302" i="3"/>
  <c r="D303" i="3"/>
  <c r="D304" i="3"/>
  <c r="D305" i="3"/>
  <c r="D306" i="3"/>
  <c r="D296" i="3"/>
  <c r="C297" i="3"/>
  <c r="C298" i="3"/>
  <c r="C299" i="3"/>
  <c r="C300" i="3"/>
  <c r="C301" i="3"/>
  <c r="C302" i="3"/>
  <c r="C303" i="3"/>
  <c r="C304" i="3"/>
  <c r="C305" i="3"/>
  <c r="C306" i="3"/>
  <c r="C296" i="3"/>
  <c r="D23" i="1"/>
  <c r="E77" i="5"/>
  <c r="F47" i="5"/>
  <c r="F70" i="5"/>
  <c r="D84" i="5"/>
  <c r="E84" i="5" s="1"/>
  <c r="D83" i="5"/>
  <c r="E83" i="5" s="1"/>
  <c r="D82" i="5"/>
  <c r="F71" i="5"/>
  <c r="F69" i="5"/>
  <c r="F64" i="5"/>
  <c r="F63" i="5"/>
  <c r="F62" i="5"/>
  <c r="F61" i="5"/>
  <c r="F56" i="5"/>
  <c r="F55" i="5"/>
  <c r="F54" i="5"/>
  <c r="F53" i="5"/>
  <c r="F52" i="5"/>
  <c r="F46" i="5"/>
  <c r="F45" i="5"/>
  <c r="F44" i="5"/>
  <c r="F38" i="5"/>
  <c r="F37" i="5"/>
  <c r="F35" i="5"/>
  <c r="F36" i="5" s="1"/>
  <c r="D19" i="5"/>
  <c r="E19" i="5" s="1"/>
  <c r="D18" i="5"/>
  <c r="E18" i="5" s="1"/>
  <c r="D17" i="5"/>
  <c r="D12" i="5"/>
  <c r="E12" i="5" s="1"/>
  <c r="D11" i="5"/>
  <c r="E11" i="5" s="1"/>
  <c r="D10" i="5"/>
  <c r="E10" i="5" s="1"/>
  <c r="F5" i="5"/>
  <c r="F4" i="5"/>
  <c r="F122" i="3" l="1"/>
  <c r="F129" i="3"/>
  <c r="F124" i="3"/>
  <c r="F121" i="3"/>
  <c r="F128" i="3"/>
  <c r="F125" i="3"/>
  <c r="F130" i="3"/>
  <c r="F109" i="3"/>
  <c r="F123" i="3"/>
  <c r="F116" i="3"/>
  <c r="F108" i="3"/>
  <c r="F105" i="3"/>
  <c r="F112" i="3"/>
  <c r="F104" i="3"/>
  <c r="F114" i="3"/>
  <c r="F106" i="3"/>
  <c r="F110" i="3"/>
  <c r="F115" i="3"/>
  <c r="F107" i="3"/>
  <c r="F95" i="3"/>
  <c r="F96" i="3"/>
  <c r="F53" i="3"/>
  <c r="F44" i="3"/>
  <c r="F319" i="3"/>
  <c r="D42" i="1" s="1"/>
  <c r="F48" i="5"/>
  <c r="D15" i="1" s="1"/>
  <c r="D78" i="5"/>
  <c r="D18" i="1" s="1"/>
  <c r="F39" i="5"/>
  <c r="F40" i="5" s="1"/>
  <c r="D31" i="5"/>
  <c r="D16" i="1" s="1"/>
  <c r="F6" i="5"/>
  <c r="F65" i="5"/>
  <c r="D20" i="5"/>
  <c r="E13" i="5"/>
  <c r="E17" i="5"/>
  <c r="E20" i="5" s="1"/>
  <c r="F57" i="5"/>
  <c r="D85" i="5"/>
  <c r="D13" i="5"/>
  <c r="F72" i="5"/>
  <c r="D14" i="1" s="1"/>
  <c r="E78" i="5"/>
  <c r="E82" i="5"/>
  <c r="E85" i="5" s="1"/>
  <c r="F56" i="3" l="1"/>
  <c r="D59" i="1" s="1"/>
  <c r="F4" i="3"/>
  <c r="E26" i="2"/>
  <c r="D10" i="2"/>
  <c r="E10" i="2"/>
  <c r="D231" i="1" l="1"/>
  <c r="D230" i="1"/>
  <c r="D221" i="1"/>
  <c r="D220" i="1"/>
  <c r="D219" i="1"/>
  <c r="D217" i="1"/>
  <c r="D216" i="1"/>
  <c r="D215" i="1"/>
  <c r="D214" i="1"/>
  <c r="D213" i="1"/>
  <c r="D212" i="1"/>
  <c r="D211" i="1"/>
  <c r="D210" i="1"/>
  <c r="D227" i="1"/>
  <c r="D226" i="1"/>
  <c r="D225" i="1"/>
  <c r="D224" i="1"/>
  <c r="D223" i="1"/>
  <c r="D208" i="1"/>
  <c r="D207" i="1"/>
  <c r="H234" i="1" l="1"/>
  <c r="F234" i="1"/>
  <c r="G234" i="1"/>
  <c r="J10" i="4"/>
  <c r="L10" i="4" s="1"/>
  <c r="J11" i="4"/>
  <c r="L11" i="4" s="1"/>
  <c r="K12" i="4"/>
  <c r="G252" i="1" l="1"/>
  <c r="F252" i="1"/>
  <c r="G263" i="1"/>
  <c r="F263" i="1"/>
  <c r="D242" i="1" l="1"/>
  <c r="F151" i="3"/>
  <c r="D50" i="1"/>
  <c r="D49" i="1"/>
  <c r="D48" i="1"/>
  <c r="H255" i="1"/>
  <c r="F332" i="3"/>
  <c r="F331" i="3"/>
  <c r="F323" i="3"/>
  <c r="F265" i="3"/>
  <c r="F264" i="3"/>
  <c r="F263" i="3"/>
  <c r="F262" i="3"/>
  <c r="F261" i="3"/>
  <c r="F260" i="3"/>
  <c r="F259" i="3"/>
  <c r="D230" i="3"/>
  <c r="D247" i="1" s="1"/>
  <c r="F220" i="3"/>
  <c r="F221" i="3" s="1"/>
  <c r="D238" i="1" s="1"/>
  <c r="F215" i="3"/>
  <c r="F216" i="3" s="1"/>
  <c r="D244" i="1" s="1"/>
  <c r="F210" i="3"/>
  <c r="F209" i="3"/>
  <c r="F204" i="3"/>
  <c r="F203" i="3"/>
  <c r="F198" i="3"/>
  <c r="F181" i="3"/>
  <c r="F180" i="3"/>
  <c r="F179" i="3"/>
  <c r="F178" i="3"/>
  <c r="F173" i="3"/>
  <c r="F172" i="3"/>
  <c r="F171" i="3"/>
  <c r="F170" i="3"/>
  <c r="F169" i="3"/>
  <c r="F136" i="3"/>
  <c r="F135" i="3"/>
  <c r="F94" i="3"/>
  <c r="F85" i="3"/>
  <c r="F89" i="3" s="1"/>
  <c r="F77" i="3"/>
  <c r="F76" i="3"/>
  <c r="F71" i="3"/>
  <c r="D33" i="3"/>
  <c r="D32" i="3"/>
  <c r="D31" i="3"/>
  <c r="F266" i="3" l="1"/>
  <c r="D148" i="1" s="1"/>
  <c r="F80" i="3"/>
  <c r="F81" i="3" s="1"/>
  <c r="F156" i="3"/>
  <c r="D184" i="1" s="1"/>
  <c r="F194" i="3"/>
  <c r="F5" i="3"/>
  <c r="D27" i="1" s="1"/>
  <c r="D241" i="1"/>
  <c r="D239" i="1"/>
  <c r="H263" i="1"/>
  <c r="H252" i="1"/>
  <c r="F333" i="3"/>
  <c r="D154" i="1" s="1"/>
  <c r="D27" i="3"/>
  <c r="D46" i="1" s="1"/>
  <c r="F139" i="3"/>
  <c r="D246" i="1"/>
  <c r="F174" i="3"/>
  <c r="D90" i="1" s="1"/>
  <c r="F199" i="3"/>
  <c r="F97" i="3"/>
  <c r="D62" i="1" s="1"/>
  <c r="F182" i="3"/>
  <c r="D91" i="1" s="1"/>
  <c r="D245" i="1"/>
  <c r="F101" i="3"/>
  <c r="D34" i="3"/>
  <c r="F90" i="3"/>
  <c r="D55" i="1" s="1"/>
  <c r="F165" i="3"/>
  <c r="F131" i="3"/>
  <c r="D89" i="1" s="1"/>
  <c r="F205" i="3"/>
  <c r="F327" i="3"/>
  <c r="D60" i="1" s="1"/>
  <c r="D292" i="3"/>
  <c r="D41" i="1" s="1"/>
  <c r="D88" i="1" s="1"/>
  <c r="D307" i="3"/>
  <c r="D43" i="1" s="1"/>
  <c r="F211" i="3"/>
  <c r="D84" i="1" s="1"/>
  <c r="D177" i="1" l="1"/>
  <c r="D83" i="1"/>
  <c r="F117" i="3"/>
  <c r="D87" i="1" s="1"/>
  <c r="D54" i="1"/>
  <c r="D240" i="1"/>
  <c r="I24" i="2"/>
  <c r="H24" i="2"/>
  <c r="D18" i="2"/>
  <c r="E18" i="2"/>
  <c r="D19" i="2"/>
  <c r="E19" i="2"/>
  <c r="D20" i="2"/>
  <c r="E20" i="2"/>
  <c r="D21" i="2"/>
  <c r="E21" i="2"/>
  <c r="D22" i="2"/>
  <c r="E22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9" i="2"/>
  <c r="D9" i="2"/>
  <c r="E8" i="2"/>
  <c r="D8" i="2"/>
  <c r="E7" i="2"/>
  <c r="D7" i="2"/>
  <c r="E6" i="2"/>
  <c r="D6" i="2"/>
  <c r="E5" i="2"/>
  <c r="D5" i="2"/>
  <c r="E4" i="2"/>
  <c r="D4" i="2"/>
  <c r="D57" i="1" l="1"/>
  <c r="D178" i="1"/>
  <c r="H248" i="1"/>
  <c r="G248" i="1"/>
  <c r="F248" i="1"/>
  <c r="E24" i="2"/>
  <c r="D24" i="2"/>
  <c r="G188" i="1" l="1"/>
  <c r="F188" i="1"/>
  <c r="H188" i="1"/>
  <c r="F174" i="1"/>
  <c r="F264" i="1" l="1"/>
  <c r="F9" i="4" s="1"/>
  <c r="G174" i="1"/>
  <c r="G264" i="1" s="1"/>
  <c r="H174" i="1"/>
  <c r="H264" i="1" s="1"/>
  <c r="H9" i="4" s="1"/>
  <c r="F544" i="1" l="1"/>
  <c r="F12" i="4" s="1"/>
  <c r="G544" i="1"/>
  <c r="G12" i="4" s="1"/>
  <c r="G9" i="4"/>
  <c r="H544" i="1"/>
  <c r="J9" i="4" l="1"/>
  <c r="L9" i="4" s="1"/>
  <c r="H12" i="4"/>
  <c r="J12" i="4" l="1"/>
  <c r="L12" i="4" s="1"/>
  <c r="I11" i="4"/>
  <c r="I10" i="4"/>
  <c r="I9" i="4"/>
  <c r="I12" i="4" l="1"/>
</calcChain>
</file>

<file path=xl/sharedStrings.xml><?xml version="1.0" encoding="utf-8"?>
<sst xmlns="http://schemas.openxmlformats.org/spreadsheetml/2006/main" count="2070" uniqueCount="1009">
  <si>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</si>
  <si>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</si>
  <si>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</si>
  <si>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</si>
  <si>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</si>
  <si>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</si>
  <si>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 R$</t>
  </si>
  <si>
    <t>PREÇO TOTAL</t>
  </si>
  <si>
    <t>MATERIAL</t>
  </si>
  <si>
    <t>MÃO DE OBRA</t>
  </si>
  <si>
    <t>R$</t>
  </si>
  <si>
    <t>I</t>
  </si>
  <si>
    <t xml:space="preserve"> OBRAS CIVIS </t>
  </si>
  <si>
    <t>Placa de Obra</t>
  </si>
  <si>
    <t>un</t>
  </si>
  <si>
    <t>SERVIÇOS PRELIMINARES</t>
  </si>
  <si>
    <t>1.1</t>
  </si>
  <si>
    <t>un.</t>
  </si>
  <si>
    <t>x,xx</t>
  </si>
  <si>
    <t>1.2</t>
  </si>
  <si>
    <t>m²</t>
  </si>
  <si>
    <t>1.3</t>
  </si>
  <si>
    <t>m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</si>
  <si>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</si>
  <si>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</si>
  <si>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</si>
  <si>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</si>
  <si>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</si>
  <si>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</si>
  <si>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</si>
  <si>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</si>
  <si>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</si>
  <si>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</si>
  <si>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</si>
  <si>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m³</t>
  </si>
  <si>
    <t>As-Built das Civil</t>
  </si>
  <si>
    <t>As-Built das Instalações Elet./Log./Telf./Alarme/CFTV</t>
  </si>
  <si>
    <t>Instalações Provisórias:</t>
  </si>
  <si>
    <t>vb</t>
  </si>
  <si>
    <t>2.1</t>
  </si>
  <si>
    <t>2.2</t>
  </si>
  <si>
    <t>2.3</t>
  </si>
  <si>
    <t>2.4</t>
  </si>
  <si>
    <t>2.5</t>
  </si>
  <si>
    <t>FORRO</t>
  </si>
  <si>
    <t>3.1</t>
  </si>
  <si>
    <t>3.2</t>
  </si>
  <si>
    <t>3.3</t>
  </si>
  <si>
    <t>PAVIMENTAÇÃO</t>
  </si>
  <si>
    <t>4.1</t>
  </si>
  <si>
    <t>Pisos:</t>
  </si>
  <si>
    <t>4.1.2</t>
  </si>
  <si>
    <t>4.1.3</t>
  </si>
  <si>
    <t>4.1.4</t>
  </si>
  <si>
    <t>4.1.5</t>
  </si>
  <si>
    <t xml:space="preserve">       - Elemento tátil em poliuretano interno de alerta colado (módulos de 25x25cm) - cor cinza</t>
  </si>
  <si>
    <t xml:space="preserve">       - Elemento tátil em poliéster interno direcional colado (placas 25x25cm) - cor cinza</t>
  </si>
  <si>
    <t xml:space="preserve">       - Podotátil em concreto estampado externo de alerta (placas 25x25cm)</t>
  </si>
  <si>
    <t>5.1</t>
  </si>
  <si>
    <t>5.2</t>
  </si>
  <si>
    <t>5.3</t>
  </si>
  <si>
    <t>5.4</t>
  </si>
  <si>
    <t>6.1</t>
  </si>
  <si>
    <t>PAREDES</t>
  </si>
  <si>
    <t>7.1</t>
  </si>
  <si>
    <t>7.2</t>
  </si>
  <si>
    <t>Divisória sanitária cor cinza claro Painel Laminado com revestimento dupla face com portas, ferragens e acessórios modelo Alcoplac L-119 ou equivalente.</t>
  </si>
  <si>
    <t>8.1</t>
  </si>
  <si>
    <t>8.2</t>
  </si>
  <si>
    <t>8.3</t>
  </si>
  <si>
    <t>REVESTIMENTOS PAREDES, VIGAS E PILARES</t>
  </si>
  <si>
    <t>9.1</t>
  </si>
  <si>
    <t>9.2</t>
  </si>
  <si>
    <t>9.3</t>
  </si>
  <si>
    <t>9.4</t>
  </si>
  <si>
    <t>9.5</t>
  </si>
  <si>
    <t>ESQUADRIAS E ELEMENTOS METÁLICOS</t>
  </si>
  <si>
    <t>Madeira:</t>
  </si>
  <si>
    <t>VIDRAÇARIA</t>
  </si>
  <si>
    <t>11.1</t>
  </si>
  <si>
    <t>11.2</t>
  </si>
  <si>
    <t>11.3</t>
  </si>
  <si>
    <t>PINTURA</t>
  </si>
  <si>
    <t>12.1</t>
  </si>
  <si>
    <t>Acrílica sobre massa corrida (aplicado sobre paredes internas)</t>
  </si>
  <si>
    <t>12.2</t>
  </si>
  <si>
    <t>12.3</t>
  </si>
  <si>
    <t>12.4</t>
  </si>
  <si>
    <t>INSTALAÇÃO HIDROSSANITÁRIA</t>
  </si>
  <si>
    <t>DIVERSOS</t>
  </si>
  <si>
    <t>Passa objeto de acrílico conforme padrão do Banco</t>
  </si>
  <si>
    <t>ACESSÓRIOS E METAIS (SANITÁRIOS)</t>
  </si>
  <si>
    <t>Saboneteira para refil transparente JOEFEL AC 81 ou equivalente</t>
  </si>
  <si>
    <t>Porta-papel higiênico em rolo transparente JOEFEL AE 52 ou equivalente</t>
  </si>
  <si>
    <t>Toalheiro interfolhas transparente JOEFEL AH 34 ou equivalente</t>
  </si>
  <si>
    <t>Chapa em aço inox para porta sanitário pne - proteção mecânica 2 lados.</t>
  </si>
  <si>
    <t>Metais</t>
  </si>
  <si>
    <t>Louças</t>
  </si>
  <si>
    <t>SUBTOTAL OBRAS CIVIS</t>
  </si>
  <si>
    <t>II</t>
  </si>
  <si>
    <t>SALA DE AUTOATENDIMENTO</t>
  </si>
  <si>
    <t xml:space="preserve">ELEMENTOS DIVISÓRIOS </t>
  </si>
  <si>
    <t>Caixilharia de alumínio anodizado cor branco, perfil série 30 SAA</t>
  </si>
  <si>
    <t>Fechamento superior e lateral da máscara em gesso acartonado</t>
  </si>
  <si>
    <t>VIDROS</t>
  </si>
  <si>
    <t>PROGRAMAÇÃO VISUAL</t>
  </si>
  <si>
    <t>PÓRTICO c/ legenda BANRISUL ELETRÔNICO conforme padrão.</t>
  </si>
  <si>
    <t xml:space="preserve">KIT ATM (AUTOMATIZA) Banrisul composto por: </t>
  </si>
  <si>
    <t>kit</t>
  </si>
  <si>
    <t xml:space="preserve">    - 1 eletroímã 150 kgf. com sensor</t>
  </si>
  <si>
    <t xml:space="preserve">    - 1 fonte de alimentação com carregador flutuante de bateria</t>
  </si>
  <si>
    <t xml:space="preserve">    - 1 placa ATM padrão Banrisul</t>
  </si>
  <si>
    <t xml:space="preserve">    - 1 kit de suportes de fixação para porta de alumínio</t>
  </si>
  <si>
    <t xml:space="preserve">    - 2 botões de acionamento (internos)</t>
  </si>
  <si>
    <t xml:space="preserve">    - 1 adesivo de orientação: "Após 22hs pressione o botão para sair"</t>
  </si>
  <si>
    <t>Bateria selada 12V 7Ah</t>
  </si>
  <si>
    <t>pç</t>
  </si>
  <si>
    <t>Cilindro contato elétrico 510 Pacri</t>
  </si>
  <si>
    <t>SUBTOTAL SALA DE AUTO-ATENDIMENTO</t>
  </si>
  <si>
    <t>III</t>
  </si>
  <si>
    <t>PROGRAMAÇÃO VISUAL EXTERNA</t>
  </si>
  <si>
    <t>PROGRAMAÇÃO VISUAL INTERNA</t>
  </si>
  <si>
    <t>Adesivos:</t>
  </si>
  <si>
    <t>2.1.1</t>
  </si>
  <si>
    <t>2.1.2</t>
  </si>
  <si>
    <t>2.1.3</t>
  </si>
  <si>
    <t>2.1.4</t>
  </si>
  <si>
    <t>A2PO</t>
  </si>
  <si>
    <t>PLACAS EM ACRÍLICO ADESIVADAS - Placas de acrílicos sobrepostas (branca translúcida e azul Pantone 300C), com texto em adesivo vinílico branco,  presas à porta por fita dupla-face, conforme projeto.</t>
  </si>
  <si>
    <t>2.2.1</t>
  </si>
  <si>
    <t>2.2.2</t>
  </si>
  <si>
    <t>2.2.3</t>
  </si>
  <si>
    <t>2.2.4</t>
  </si>
  <si>
    <t>2.2.5</t>
  </si>
  <si>
    <t>2.2.6</t>
  </si>
  <si>
    <t>2.2.7</t>
  </si>
  <si>
    <t>PLACAS EM ACRÍLICO ADESIVADAS - Placas de acrílicos sobrepostas (branca translúcida e azul Pantone 300C), com texto em adesivo vinílico branco,  presas ao forro com tirantes metálicos, conforme projeto.</t>
  </si>
  <si>
    <t>2.3.1</t>
  </si>
  <si>
    <t>2.3.2</t>
  </si>
  <si>
    <t>2.3.3</t>
  </si>
  <si>
    <t>2.5.1</t>
  </si>
  <si>
    <t>2.6</t>
  </si>
  <si>
    <t>Porta cartaz - Fornecer e Instalar conforme projeto:</t>
  </si>
  <si>
    <t xml:space="preserve"> </t>
  </si>
  <si>
    <t>2.6.1</t>
  </si>
  <si>
    <t>PC INFORMA</t>
  </si>
  <si>
    <t>PC TARIFAS</t>
  </si>
  <si>
    <t>SUBTOTAL PROGRAMAÇÃO VISUAL</t>
  </si>
  <si>
    <t>IV</t>
  </si>
  <si>
    <t>INTERIORES</t>
  </si>
  <si>
    <t>DIVISÓRIAS E PAINÉIS</t>
  </si>
  <si>
    <t>Divisor de sigilo caixas - conforme modelo padrão Banrisul:</t>
  </si>
  <si>
    <t>1.1.1</t>
  </si>
  <si>
    <t>Esquadria em aluminio l.30 (30001), Estruturada em tubos de aluminio (TG- 018), Fechamento nas extremidades em 45 graus e intervalos de topo conforme projeto para divisor de sigilo dos caixas</t>
  </si>
  <si>
    <t>1.1.2</t>
  </si>
  <si>
    <t xml:space="preserve">Vidro incolor 6mm </t>
  </si>
  <si>
    <t>1.1.3</t>
  </si>
  <si>
    <t>Película branco translúcido na metade superior e listrada 12x6mm na metade inferior, conforme detalhamento, para divisor de sigilo caixas</t>
  </si>
  <si>
    <t>1.1.4</t>
  </si>
  <si>
    <t>Tubo em aço inox, altura do mobiliário até o forro, com estrutura de sustenção fixada na laje superior, Ø 3"</t>
  </si>
  <si>
    <t>1.1.5</t>
  </si>
  <si>
    <t>Fornecimento e instalação de armario em MDF 18mm acabamento melamínico cor Laca Branca. (P=35cm x  H=190cm x L=110 cm) fixado ao chão c/ cantoneiras de aluminio (CT-026) parafussos de inox  conforme projeto.</t>
  </si>
  <si>
    <t>Divisor de Ambientes H=180cm - conforme modelo padrão Banrisul:</t>
  </si>
  <si>
    <t>1.2.1</t>
  </si>
  <si>
    <t>Esquadria em aluminio l.30 (30001) Estruturada em tubos de aluminio (TG- 018) Fechamento nas extremidades em 45 graus e intervalos de topo conforme projeto para divisor de ambientes.</t>
  </si>
  <si>
    <t>1.2.2</t>
  </si>
  <si>
    <t>1.2.3</t>
  </si>
  <si>
    <t>Película listrada 12mm brancox6mm vazado conforme detalhamento, para divisor ambientes.</t>
  </si>
  <si>
    <t>Biombos em vidro liso transparente 4mm, requadro de alumínio anodizado, cor branco, nas dimensões de 1,20mx1,40m. Inclui: fornecimento, montagem, adesivos, perfil REF. ALCOA 30-026 ou equivalente, pés e sapatas, conforme detalhe.</t>
  </si>
  <si>
    <t>SUBTOTAL INTERIORES</t>
  </si>
  <si>
    <t>V</t>
  </si>
  <si>
    <t>Limpeza permanente da obra</t>
  </si>
  <si>
    <t>Limpeza final da obra</t>
  </si>
  <si>
    <t>SUBTOTAL  DIVERSOS</t>
  </si>
  <si>
    <t>VI</t>
  </si>
  <si>
    <t>ITENS IMOBILIZÁVEIS</t>
  </si>
  <si>
    <t>Fornecimento e Instalação da porta detectora de metais, modelo cilíndrica, sistema de detecção bobina central, caixa de passagem com vidros curvos laminados de segurança, espessura de 10mm, conforme memorial tecnico descritivo e leiaute em anexo.</t>
  </si>
  <si>
    <t>SUBTOTAL  ITENS IMOBILIZÁVEIS</t>
  </si>
  <si>
    <t>VII</t>
  </si>
  <si>
    <t>PPCI</t>
  </si>
  <si>
    <t>SUBTOTAL PPCI</t>
  </si>
  <si>
    <t>TOTAL OBRAS CIVIS</t>
  </si>
  <si>
    <t>VIII</t>
  </si>
  <si>
    <t>INSTALAÇÕES DE AR CONDICIONADO</t>
  </si>
  <si>
    <t>TOTAL INSTALAÇÕES DE AR CONDICIONADO</t>
  </si>
  <si>
    <t>2.5.2</t>
  </si>
  <si>
    <t>TOTAL GERAL ELÉTRICA</t>
  </si>
  <si>
    <t>TOTAL GERAL</t>
  </si>
  <si>
    <t>ORIGINAIS</t>
  </si>
  <si>
    <t>AMBIENTE</t>
  </si>
  <si>
    <t>PERÍMETRO</t>
  </si>
  <si>
    <t>ÁREA</t>
  </si>
  <si>
    <t>CAIXAS</t>
  </si>
  <si>
    <t>CIRCULAÇÃO 01</t>
  </si>
  <si>
    <t>CIRCULAÇÃO 02</t>
  </si>
  <si>
    <t>ANTESSALA</t>
  </si>
  <si>
    <t>COFRE</t>
  </si>
  <si>
    <t>CORRIGIDOS</t>
  </si>
  <si>
    <t>ÁREA TOTAL PISO</t>
  </si>
  <si>
    <t xml:space="preserve">ÁREA TOTAL CONSTRUÍDA </t>
  </si>
  <si>
    <t>COPA</t>
  </si>
  <si>
    <t>AR CONDICIONADO</t>
  </si>
  <si>
    <t>AUTOMAÇÃO</t>
  </si>
  <si>
    <t>ABASTECIMENTO</t>
  </si>
  <si>
    <t>CÉLULA DE SEGURANÇA</t>
  </si>
  <si>
    <t>ESPERA CAIXAS</t>
  </si>
  <si>
    <t>SALÃO DE ATENDIMENTO</t>
  </si>
  <si>
    <t>SANITÁRIO MASCULINO</t>
  </si>
  <si>
    <t>SANITÁRIO FEMININO</t>
  </si>
  <si>
    <t>SUBTOTAL</t>
  </si>
  <si>
    <t>PÉ DIREITO</t>
  </si>
  <si>
    <t>TAPUME</t>
  </si>
  <si>
    <t>COMP.</t>
  </si>
  <si>
    <t>TOTAL</t>
  </si>
  <si>
    <t>ALTURA</t>
  </si>
  <si>
    <t>TRECHO 01</t>
  </si>
  <si>
    <t>TRECHO 02</t>
  </si>
  <si>
    <t>PISO TÁTIL</t>
  </si>
  <si>
    <t>ALERTA INTERNO</t>
  </si>
  <si>
    <t>DIRECIONAL INTERNO</t>
  </si>
  <si>
    <t>ALERTA EXTERNO</t>
  </si>
  <si>
    <t>DIRECIONAL EXTERNO</t>
  </si>
  <si>
    <t>QUANTIDADE</t>
  </si>
  <si>
    <t>TRECHO</t>
  </si>
  <si>
    <t>PVT 01</t>
  </si>
  <si>
    <t>PVT 02</t>
  </si>
  <si>
    <t>LARGURA</t>
  </si>
  <si>
    <t>VIDRO ANTIBALA</t>
  </si>
  <si>
    <t>DIVISOR DE SIGILO</t>
  </si>
  <si>
    <t>DIVISOR DE AMBIENTES</t>
  </si>
  <si>
    <t>MOVEL TV CORPORATIVA</t>
  </si>
  <si>
    <t>MOVEL + TV</t>
  </si>
  <si>
    <t>TOALHEIRO</t>
  </si>
  <si>
    <t>ESPELHO</t>
  </si>
  <si>
    <t>FORRO DE GESSO</t>
  </si>
  <si>
    <t>FORRO DE FIBRA MINERAL</t>
  </si>
  <si>
    <r>
      <t xml:space="preserve">FORRO DE GESSO - </t>
    </r>
    <r>
      <rPr>
        <b/>
        <sz val="11"/>
        <color rgb="FFFF0000"/>
        <rFont val="Calibri"/>
        <family val="2"/>
        <scheme val="minor"/>
      </rPr>
      <t>DEMOLIÇÃO</t>
    </r>
  </si>
  <si>
    <t>VOLUME</t>
  </si>
  <si>
    <r>
      <t xml:space="preserve">FORRO DE FIBRA MINERAL - </t>
    </r>
    <r>
      <rPr>
        <b/>
        <sz val="11"/>
        <color rgb="FFFF0000"/>
        <rFont val="Calibri"/>
        <family val="2"/>
        <scheme val="minor"/>
      </rPr>
      <t>DEMOLIÇÃO</t>
    </r>
  </si>
  <si>
    <t>TAMPO DE GRANITO</t>
  </si>
  <si>
    <t>COMPRIMENTO</t>
  </si>
  <si>
    <t>PORTAS DE MADEIRA</t>
  </si>
  <si>
    <t>PM-01</t>
  </si>
  <si>
    <t>PM-02</t>
  </si>
  <si>
    <t>PM-03</t>
  </si>
  <si>
    <t>PM-04</t>
  </si>
  <si>
    <t>PM-05</t>
  </si>
  <si>
    <t>ÁREA DE PINTURA</t>
  </si>
  <si>
    <t>PORTAS DE FERRO</t>
  </si>
  <si>
    <t>PISO CERÂMICO</t>
  </si>
  <si>
    <t>REVESTIMENTO CERÂMICO - PAREDES</t>
  </si>
  <si>
    <t>PERIMETRO</t>
  </si>
  <si>
    <t>VIDRO TEMPERADO 10mm</t>
  </si>
  <si>
    <t>VIDRO LÂMINADO 8mm</t>
  </si>
  <si>
    <t>ESPELHO PRONTO</t>
  </si>
  <si>
    <t>MODELO</t>
  </si>
  <si>
    <t>50x70</t>
  </si>
  <si>
    <t>PINTURA ACRÍLICA - PAREDES INTERNAS</t>
  </si>
  <si>
    <t>PORTA PAPEL HIGIENICO</t>
  </si>
  <si>
    <t>SABONETEIRO</t>
  </si>
  <si>
    <t>CHAPA EM AÇO INOX 90x40</t>
  </si>
  <si>
    <t>TRECHO 03</t>
  </si>
  <si>
    <t>TRECHO 04</t>
  </si>
  <si>
    <t>TRECHO 05</t>
  </si>
  <si>
    <t>TRECHO 06</t>
  </si>
  <si>
    <t>PF-01</t>
  </si>
  <si>
    <t>PF-02</t>
  </si>
  <si>
    <t>PF-03</t>
  </si>
  <si>
    <t>PG-01</t>
  </si>
  <si>
    <t>BIOMBOS</t>
  </si>
  <si>
    <t>TRECHO 07</t>
  </si>
  <si>
    <t>TRECHO 08</t>
  </si>
  <si>
    <t>COMUNICAÇÃO VISUAL</t>
  </si>
  <si>
    <t>TIPO</t>
  </si>
  <si>
    <t>ADESIVOS</t>
  </si>
  <si>
    <t>A1P</t>
  </si>
  <si>
    <t>A2H1</t>
  </si>
  <si>
    <t>A2H2</t>
  </si>
  <si>
    <t>A2H4</t>
  </si>
  <si>
    <t>A3-SIA</t>
  </si>
  <si>
    <t>A4-SIA</t>
  </si>
  <si>
    <t>PLACAS SUSPENSAS DE PAREDE</t>
  </si>
  <si>
    <t>PS1</t>
  </si>
  <si>
    <t>PS2</t>
  </si>
  <si>
    <t>PS3</t>
  </si>
  <si>
    <t>PS4</t>
  </si>
  <si>
    <t>PS5</t>
  </si>
  <si>
    <t>PS6</t>
  </si>
  <si>
    <t>PS7</t>
  </si>
  <si>
    <t>PS8</t>
  </si>
  <si>
    <t>PS9</t>
  </si>
  <si>
    <t>PS10</t>
  </si>
  <si>
    <t>PS11</t>
  </si>
  <si>
    <t>PS12</t>
  </si>
  <si>
    <t>PS13</t>
  </si>
  <si>
    <t>PLACAS DE PORTA TIPO 1</t>
  </si>
  <si>
    <t>PP1</t>
  </si>
  <si>
    <t>PP2</t>
  </si>
  <si>
    <t>PP3</t>
  </si>
  <si>
    <t>PP4</t>
  </si>
  <si>
    <t>PP5</t>
  </si>
  <si>
    <t>PLACAS DE PORTA TIPO 2</t>
  </si>
  <si>
    <t>PP6</t>
  </si>
  <si>
    <t>PP7</t>
  </si>
  <si>
    <t>PP8</t>
  </si>
  <si>
    <t>PP9</t>
  </si>
  <si>
    <t>PP10</t>
  </si>
  <si>
    <t>PP11</t>
  </si>
  <si>
    <t>PP12</t>
  </si>
  <si>
    <t>PLACA FORMATOS ESPECIAIS</t>
  </si>
  <si>
    <t>PP13</t>
  </si>
  <si>
    <t>PP14</t>
  </si>
  <si>
    <t>PP15</t>
  </si>
  <si>
    <t>PORTA CARTAZES</t>
  </si>
  <si>
    <t>A1P - LOGO</t>
  </si>
  <si>
    <t>A2H2 - 10às16</t>
  </si>
  <si>
    <t>2.2.8</t>
  </si>
  <si>
    <r>
      <t xml:space="preserve">PISO CERÂMICO - </t>
    </r>
    <r>
      <rPr>
        <b/>
        <sz val="11"/>
        <color rgb="FFFF0000"/>
        <rFont val="Calibri"/>
        <family val="2"/>
        <scheme val="minor"/>
      </rPr>
      <t>DEMOLIÇÃO</t>
    </r>
  </si>
  <si>
    <r>
      <t xml:space="preserve">PISO BASALTO - </t>
    </r>
    <r>
      <rPr>
        <b/>
        <sz val="11"/>
        <color rgb="FFFF0000"/>
        <rFont val="Calibri"/>
        <family val="2"/>
        <scheme val="minor"/>
      </rPr>
      <t>DEMOLIÇÃO</t>
    </r>
  </si>
  <si>
    <t>Em gesso acartonado 12cm de espessura</t>
  </si>
  <si>
    <t>Tinta PVA  sobre massa corrida (aplicado sobre parede de gesso acartonado)</t>
  </si>
  <si>
    <t>Tinta PVA  sobre massa corrida (forro em gesso)</t>
  </si>
  <si>
    <t>PINTURA PVA - PAREDE DE GESSO</t>
  </si>
  <si>
    <t>ESQUADRIA DE AUTOATENDIMENTO - PERFIS DE ALUMINIO</t>
  </si>
  <si>
    <t>ESQUADRIA DE AUTOATENDIMENTO - PAREDE DE GESSO</t>
  </si>
  <si>
    <t>UTENSILIOS SANITÁRIOS</t>
  </si>
  <si>
    <t>LOUÇAS - SANITÁRIOS</t>
  </si>
  <si>
    <t>BACIA SANITÁRIA + CAIXA ACOPLADA</t>
  </si>
  <si>
    <t>PLANILHA</t>
  </si>
  <si>
    <t>CONTROLE ORÇAMENTÁRIO</t>
  </si>
  <si>
    <t>PORCENTAGEM</t>
  </si>
  <si>
    <t>PROJETO</t>
  </si>
  <si>
    <t>MÁXIMO</t>
  </si>
  <si>
    <t>DIFERENÇA</t>
  </si>
  <si>
    <t>OBRAS CIVIS</t>
  </si>
  <si>
    <t>ELÉTRICO</t>
  </si>
  <si>
    <t>Complemento em "L" - Padrão Banrisul</t>
  </si>
  <si>
    <t>PC SAA</t>
  </si>
  <si>
    <t>2.4.1</t>
  </si>
  <si>
    <t>2.4.2</t>
  </si>
  <si>
    <t>2.4.3</t>
  </si>
  <si>
    <t>2.4.4</t>
  </si>
  <si>
    <t>2.4.5</t>
  </si>
  <si>
    <t>2.4.6</t>
  </si>
  <si>
    <t>PLACAS E FORMATOS ESPECIAIS - CHAPA DE ACRÍLICO e=3mm - AZUL (PANTONE 300C)</t>
  </si>
  <si>
    <t>Acessibilidade</t>
  </si>
  <si>
    <t>Barra de apoio em aço inox de 80 cm</t>
  </si>
  <si>
    <t>Máscaras para maquinas de autoatendimento com tampões. Largura 100cm</t>
  </si>
  <si>
    <t>Máscaras para maquinas de autoatendimento com tampões. Largura 120cm</t>
  </si>
  <si>
    <t>A3-SIA - ACESSIBILIDADE</t>
  </si>
  <si>
    <t>A4-SIA - CÃO GUIA</t>
  </si>
  <si>
    <t>PP1 - PRIVATIVO FUNCIONÁRIOS</t>
  </si>
  <si>
    <t>PP2 - AR CONDICIONADO</t>
  </si>
  <si>
    <t>PP3 - NO BREAK</t>
  </si>
  <si>
    <t>PP5 - ARQUIVO</t>
  </si>
  <si>
    <t>PP6 - COPA</t>
  </si>
  <si>
    <t>PP8 - WC MASCULINO</t>
  </si>
  <si>
    <t>PP9 - WC FEMININO</t>
  </si>
  <si>
    <t>PP10 - WC PNE</t>
  </si>
  <si>
    <t>PP13 - RETIRE SUA SENHA AQUI</t>
  </si>
  <si>
    <t>PP14 - PRESSIONE PARA SAIR</t>
  </si>
  <si>
    <t>PP15 - AGÊNCIA E HORÁRIO</t>
  </si>
  <si>
    <t>PS1 - AUTOATENDIMENTO</t>
  </si>
  <si>
    <t>PS2 - CAIXAS ATENDIMENTO POR SENHA</t>
  </si>
  <si>
    <t>PS4 - PREFERENCIAL</t>
  </si>
  <si>
    <t>PS5 - ATENDIMENTO PESSOA FÍSICA</t>
  </si>
  <si>
    <t>PS7 - ATENDIMENTO NEGÓCIOS</t>
  </si>
  <si>
    <t>HALL</t>
  </si>
  <si>
    <t>AUTOATENDIMENTO</t>
  </si>
  <si>
    <t>SANITÁRIO PNE</t>
  </si>
  <si>
    <t>AR CONDICIONADO 01</t>
  </si>
  <si>
    <t>NO BREAK</t>
  </si>
  <si>
    <t xml:space="preserve">ARQUIVO </t>
  </si>
  <si>
    <t>AR CONDICIONADO 02</t>
  </si>
  <si>
    <r>
      <t xml:space="preserve">6. ANEXOS: </t>
    </r>
    <r>
      <rPr>
        <sz val="10"/>
        <rFont val="Calibri"/>
        <family val="2"/>
        <scheme val="minor"/>
      </rPr>
      <t>Plantas, detalhamentos e memoriais serão disponibilizados em mídia portátil pela Unidade de Licitações e Compras</t>
    </r>
  </si>
  <si>
    <r>
      <t xml:space="preserve">PISO PORCELANATO - </t>
    </r>
    <r>
      <rPr>
        <b/>
        <sz val="11"/>
        <color rgb="FFFF0000"/>
        <rFont val="Calibri"/>
        <family val="2"/>
        <scheme val="minor"/>
      </rPr>
      <t>DEMOLIÇÃO</t>
    </r>
  </si>
  <si>
    <r>
      <t>VIDRO TEMPERADO -</t>
    </r>
    <r>
      <rPr>
        <b/>
        <sz val="11"/>
        <color rgb="FFFF0000"/>
        <rFont val="Calibri"/>
        <family val="2"/>
        <scheme val="minor"/>
      </rPr>
      <t xml:space="preserve"> DEMOLIÇÃO</t>
    </r>
  </si>
  <si>
    <r>
      <t xml:space="preserve">PAREDE DE GESSO E=12cm - </t>
    </r>
    <r>
      <rPr>
        <b/>
        <sz val="11"/>
        <color rgb="FFFF0000"/>
        <rFont val="Calibri"/>
        <family val="2"/>
        <scheme val="minor"/>
      </rPr>
      <t>DEMOLIÇÃO</t>
    </r>
  </si>
  <si>
    <r>
      <t>PAREDE DE ALVENARIA E=15cm -</t>
    </r>
    <r>
      <rPr>
        <b/>
        <sz val="11"/>
        <color rgb="FFFF0000"/>
        <rFont val="Calibri"/>
        <family val="2"/>
        <scheme val="minor"/>
      </rPr>
      <t xml:space="preserve"> DEMOLIÇÃO</t>
    </r>
  </si>
  <si>
    <t>PORTA DE ACESSO</t>
  </si>
  <si>
    <t>PORTA INTERNA (LIGAÇÃO EDIFICIO)</t>
  </si>
  <si>
    <t>Demolição de Esquadrias em Vidro Temperado</t>
  </si>
  <si>
    <t>Demolição de Parede de Alvenaria</t>
  </si>
  <si>
    <t>Demolição da Escada de Concreto</t>
  </si>
  <si>
    <t>Remoção de louças e metais dos sanitários</t>
  </si>
  <si>
    <t>Remoção de portas internas</t>
  </si>
  <si>
    <t>Demolição de Forro de Gesso</t>
  </si>
  <si>
    <t>Demolição de Piso em Porcelanato</t>
  </si>
  <si>
    <t xml:space="preserve">Demolição de Divisórias Leves </t>
  </si>
  <si>
    <t>1.13.1</t>
  </si>
  <si>
    <t>SANITÁRIO</t>
  </si>
  <si>
    <t>CIRCULAÇÃO</t>
  </si>
  <si>
    <t>SALÃO PRINCIPAL</t>
  </si>
  <si>
    <t xml:space="preserve">ESTRUTURA </t>
  </si>
  <si>
    <t>GESSO ACARTONADO - FECHAMENTO CORTINA DE FERRO</t>
  </si>
  <si>
    <t>PAREDE DE ALVENARIA E=25cm</t>
  </si>
  <si>
    <t>PAREDE DE GESSO ACARTONADO  e=12cm</t>
  </si>
  <si>
    <t>CAIXAS, NO BREAK, AUTOMAÇÃO E SANIT. PNE</t>
  </si>
  <si>
    <t>SANIT. MASCULINO, SANIT. FEMININO, CIRCULAÇÃO 02, COPA E ARQUIVO</t>
  </si>
  <si>
    <t>DIVISÓRIAS ALCOPLAC - SANITÁRIOS</t>
  </si>
  <si>
    <t xml:space="preserve">PM 01 - 90x210 - Porta de Madeira semi-oca com ferragens completas, com marco de madeira maciça e ferragens para sanitário PNE </t>
  </si>
  <si>
    <t>PM 02 - 90x210 - Porta de Madeira semi-oca com ferragens completas, com marco de madeira maciça a ser instalada em paredes de gesso acartonado</t>
  </si>
  <si>
    <t>PM 04 - 80x210 - Porta de Madeira semi-oca com ferragens completas, com marco de madeira maciça  a ser instalada em paredes de alvenaria</t>
  </si>
  <si>
    <t>PM 03 - 80x210 - Porta de Madeira semi-oca com ferragens completas, com marco de madeira maciça  a ser instalada em paredes de gesso acartonado</t>
  </si>
  <si>
    <t>PF 01 - 90x210  - PortaTipo Caixa Forte em chapa de aço e barras de aço internas conforme padrão banrisul</t>
  </si>
  <si>
    <t>PF 02 - 80x210  - PortaTipo Caixa Forte em chapa de aço e barras de aço internas conforme padrão banrisul</t>
  </si>
  <si>
    <t>PG 01 - 90x210  - Porta Grade em aço e barras de aço conforme padrão banrisul</t>
  </si>
  <si>
    <t>PORTAS EM VIDRO TEMPERADO</t>
  </si>
  <si>
    <t>Portas</t>
  </si>
  <si>
    <t>11.1.1</t>
  </si>
  <si>
    <t>ESQUADRIA DE ACESSO</t>
  </si>
  <si>
    <t>Tinta esmalte sem cheiro sobre Esquadrias de Madeira</t>
  </si>
  <si>
    <t>Tinta esmalte sem cheiro sobre Esquadrias de Ferro</t>
  </si>
  <si>
    <t>Organização e montagem geral dos leiautes: mobiliário, biombos e/ou divisórias leves (tapumes), estantes metálicas, etc.</t>
  </si>
  <si>
    <t>Cortinas Metálicas</t>
  </si>
  <si>
    <t>Cortina Metálica com Acionamento Automático 3,60x2,70m</t>
  </si>
  <si>
    <t>Cortina Metálica com Acionamento Automático 4,06x2,70m</t>
  </si>
  <si>
    <t>Cortina Metálica com Acionamento Automático 4,25x2,70m</t>
  </si>
  <si>
    <t>Cortina Metálica com Acionamento Automático 4,61x2,70m</t>
  </si>
  <si>
    <t>Cortina Metálica com Acionamento Automático 4,70x2,70m</t>
  </si>
  <si>
    <t>Cortina Metálica com Acionamento Automático 4,30x2,70m</t>
  </si>
  <si>
    <t>Cortina Metálica com Acionamento Automático 4,55x2,70m</t>
  </si>
  <si>
    <t xml:space="preserve">Barra de apoio em aço inox de 40 cm </t>
  </si>
  <si>
    <t>BARRA METÁLICA 80cm</t>
  </si>
  <si>
    <t>BARRA METÁLICA 40cm</t>
  </si>
  <si>
    <t>METAIS - SANITÁRIOS</t>
  </si>
  <si>
    <t>TORNEIRA DE ACIONAMENTO SOB PRESSÃO</t>
  </si>
  <si>
    <t>SANITÁRIO FEM</t>
  </si>
  <si>
    <t>SANITÁRIO MASC</t>
  </si>
  <si>
    <t>MICTÓRIO</t>
  </si>
  <si>
    <t>CUBA OVAL DE EMBUTIR</t>
  </si>
  <si>
    <t>LAVATÓRIO SUSPENSO</t>
  </si>
  <si>
    <t xml:space="preserve">    -Torneira de Mesa com Acionamento sob Pressão + Ligações</t>
  </si>
  <si>
    <t xml:space="preserve">    -Bacia Sanitária com Caixa Acoplada + Ligações</t>
  </si>
  <si>
    <t xml:space="preserve">    -Cuba Oval de Embutir na Cor branca + Ligações</t>
  </si>
  <si>
    <t xml:space="preserve">    -Lavatório com Coluna Suspensa na cor branca + Ligações</t>
  </si>
  <si>
    <t>PA-01 - 110x210cm alumínio anodizado cor branco, perfil série 30 SAA</t>
  </si>
  <si>
    <t>PA-02 - 160x210cm alumínio anodizado cor branco, perfil série 30 SAA</t>
  </si>
  <si>
    <t>ESQUADRIA DE AUTOATENDIMENTO - GRADE FERRO</t>
  </si>
  <si>
    <t>ESQUADRIA DE AUTOATENDIMENTO - VIDRO LÂMINADO 10mm</t>
  </si>
  <si>
    <t>Testeira T4 Padrão Banrisul - 370x71x17cm</t>
  </si>
  <si>
    <t>Substituição de Chapas de ACM danificadas - Padrão Existente</t>
  </si>
  <si>
    <t>Revestimento de Parede em Granito - Padrão Existente no Local</t>
  </si>
  <si>
    <t>LIXEIRAS</t>
  </si>
  <si>
    <t>12.3.1</t>
  </si>
  <si>
    <t>Cesto em Polipropileno com Capacidade para 11L</t>
  </si>
  <si>
    <t>Cesto em Polipropileno com Capacidade para 20L</t>
  </si>
  <si>
    <t>Lixeira em Polipropileno com Tampa Vai e Vem - Capacidade para 11L</t>
  </si>
  <si>
    <t>Lixeira em Polipropileno com Pedal e Suporte para Sacos de Lixo - Capacidade 75L</t>
  </si>
  <si>
    <t xml:space="preserve">1 CESTO POR MESA DE TRABALHO            1 CESTO JUNTO À PIA SANIT. PNE         </t>
  </si>
  <si>
    <t>CESTO 11L - POLIPROPILENO</t>
  </si>
  <si>
    <t>SALA DE ATENDIMENTO</t>
  </si>
  <si>
    <t>RETAGUARDA</t>
  </si>
  <si>
    <t xml:space="preserve">1 CESTO PARA CADA MÓD. CAIXA           2 CESTO JUNTO BEBEDOURO         </t>
  </si>
  <si>
    <t>CESTO 20L-POLIPROPILENO</t>
  </si>
  <si>
    <t>BEBEDOURO</t>
  </si>
  <si>
    <t>1 LIXEIRA AO LADO DE CADA VASO SANIT.</t>
  </si>
  <si>
    <t>LIXEIRA COM TAMPA VAI E VEM 11L-POLIPROPILENO</t>
  </si>
  <si>
    <t xml:space="preserve">1 LIXEIRA ENTRE CADA CONJ. DE DUAS PIAS </t>
  </si>
  <si>
    <t>LIXEIRA COM TAMPA VAI E VEM 52L-PEMD</t>
  </si>
  <si>
    <t>1 LIXEIRA ENTRE CADA CONJ. DE DUAS PIAS (QUANDO HOUVER TAMPO)</t>
  </si>
  <si>
    <t>CESTO 40 L SEM TAMPA</t>
  </si>
  <si>
    <t>2 UNIDAES POR COPA</t>
  </si>
  <si>
    <t>LIXEIRA COM PEDAL 75L, POLIPROPILENO COM SUPORTE PARA SACOS DE LIXO</t>
  </si>
  <si>
    <t>Espelho para sanitários com borda em alumínio anodizado natural</t>
  </si>
  <si>
    <t xml:space="preserve">       - Tapumes da obra com portas de acesso</t>
  </si>
  <si>
    <t>Tanque de Louça 30 litros na cor branca + Ligações</t>
  </si>
  <si>
    <t>Torneira Metálica Fixa para Tanque</t>
  </si>
  <si>
    <t>Tampo em Granito Cinza Andorinha 120x60cm</t>
  </si>
  <si>
    <t>Cuba em Aço Inox + Ligações</t>
  </si>
  <si>
    <t>Torneira com Bica Móvel e Arejador</t>
  </si>
  <si>
    <t>Armário Aéreo completo com 03 portas nas dimensões 120x55,3x31,8cm da Linha Allegra TOP na cor branco, COD.: 54057RE, da marca Bertolini ou equivalente.</t>
  </si>
  <si>
    <t>Balcão Triplo completo com 02 portas e 04 gavetas sem tampo, da linha Allegra TOP na cor branco, dimensões: 120x86,5x48,3cm, COD.: 97257RE, da marca Bertolini ou equivalente</t>
  </si>
  <si>
    <t>SANITÁRIOS</t>
  </si>
  <si>
    <t>6.2</t>
  </si>
  <si>
    <t>6.3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</si>
  <si>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</si>
  <si>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</si>
  <si>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</si>
  <si>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</si>
  <si>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</si>
  <si>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</si>
  <si>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</si>
  <si>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</si>
  <si>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8.1.1</t>
  </si>
  <si>
    <t>11.1.2</t>
  </si>
  <si>
    <t>11.1.3</t>
  </si>
  <si>
    <t>11.1.4</t>
  </si>
  <si>
    <t>11.1.5</t>
  </si>
  <si>
    <t>11.3.1</t>
  </si>
  <si>
    <t>11.3.2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</si>
  <si>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</si>
  <si>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</si>
  <si>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</si>
  <si>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</si>
  <si>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</si>
  <si>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</si>
  <si>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</si>
  <si>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</si>
  <si>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12.2.1</t>
  </si>
  <si>
    <t>12.2.2</t>
  </si>
  <si>
    <t>12.2.3</t>
  </si>
  <si>
    <t>12.2.4</t>
  </si>
  <si>
    <t>12.2.5</t>
  </si>
  <si>
    <t>12.2.6</t>
  </si>
  <si>
    <t>12.2.7</t>
  </si>
  <si>
    <t>12.4.1</t>
  </si>
  <si>
    <t>12.4.2</t>
  </si>
  <si>
    <t>12.4.3</t>
  </si>
  <si>
    <t>LOCAL</t>
  </si>
  <si>
    <t>Rede Frigorígena, Drenos e  Acessórios</t>
  </si>
  <si>
    <t>Cano de cobre ø1/2", esp. parede 0,79mm</t>
  </si>
  <si>
    <t>kg</t>
  </si>
  <si>
    <t>Cano de cobre ø5/8", esp. parede 0,79mm</t>
  </si>
  <si>
    <t>Carga adicional de gás refrigerante</t>
  </si>
  <si>
    <t>Carga adicional de óleo sintético</t>
  </si>
  <si>
    <t>L</t>
  </si>
  <si>
    <t>Nitrogênio para soldagem e pressurização dos sistemas para teste de vazamento</t>
  </si>
  <si>
    <t>m3</t>
  </si>
  <si>
    <t>Solda foscoper</t>
  </si>
  <si>
    <t>Cano PVC marrom, ø25mm, para ligação dos drenos dos condicionadores aos pontos de ralo</t>
  </si>
  <si>
    <t xml:space="preserve">Acessórios diversos (suportes, pinos roscados, parafusos, abraçadeiras, drenos, etc) para instalação e montagem </t>
  </si>
  <si>
    <t>2.</t>
  </si>
  <si>
    <t>Interligações Elétricas e de Comando</t>
  </si>
  <si>
    <t>Eletroduto galvanizado tipo leve, ø1/2"</t>
  </si>
  <si>
    <t>Cabo PP 2 x 0,75mm²</t>
  </si>
  <si>
    <t>Cabo blindado, 2 x 0,75mm²</t>
  </si>
  <si>
    <t>Cabo para alimentação elétrica das unidades condicionadoras</t>
  </si>
  <si>
    <t>Interligação elétrica e de comando entre unidades evaporadoras e condensadoras</t>
  </si>
  <si>
    <t>Termostato de ambiente on/off, com dial e tecla liga/desliga</t>
  </si>
  <si>
    <t>2.7</t>
  </si>
  <si>
    <t>Controle rotativo analógico/termostato eletrônico, opção para sensor remoto e resistências elétricas</t>
  </si>
  <si>
    <t>2.8</t>
  </si>
  <si>
    <t>Timer com programação horária/semanal, função automático/manual</t>
  </si>
  <si>
    <t>2.9</t>
  </si>
  <si>
    <t>Sensor de temperatura de ambiente</t>
  </si>
  <si>
    <t>2.10</t>
  </si>
  <si>
    <t>Quadro elétrico metálico</t>
  </si>
  <si>
    <t>2.11</t>
  </si>
  <si>
    <t>Acessórios diversos (cabos, borneira, contatoras, conduletes) para instalação e montagem</t>
  </si>
  <si>
    <t>3.</t>
  </si>
  <si>
    <t>Sistema de distribuição de ar</t>
  </si>
  <si>
    <t>Duto em chapa de aço galvanizado, bitola n. 26, com acessórios.</t>
  </si>
  <si>
    <t>Duto em chapa de aço galvanizado, bitola n. 24, com acessórios.</t>
  </si>
  <si>
    <t>Duto em chapa de aço galvanizado, bitola n. 22, com acessórios.</t>
  </si>
  <si>
    <t>3.4</t>
  </si>
  <si>
    <t>Isolamento em lã de vidro, feltro espessura 38 mm revestido com papel kraft aluminizado reforçado</t>
  </si>
  <si>
    <t>m2</t>
  </si>
  <si>
    <t>3.5</t>
  </si>
  <si>
    <t>Difusor de 1 via, equipado com registro de lâminas opostas, tam. 4 (fornecido na cor branca)</t>
  </si>
  <si>
    <t>3.6</t>
  </si>
  <si>
    <t>Difusor de 4 vias, equipado com registro de lâminas opostas, tam. 4 (fornecido na cor branca)</t>
  </si>
  <si>
    <t>3.7</t>
  </si>
  <si>
    <t>Difusor de 4 vias, equipado com registro de lâminas opostas, tam. 5 (fornecido na cor branca)</t>
  </si>
  <si>
    <t>3.8</t>
  </si>
  <si>
    <t>Difusor de 4 vias, equipado com registro de lâminas opostas, tam. 6 (fornecido na cor branca)</t>
  </si>
  <si>
    <t>3.9</t>
  </si>
  <si>
    <t>Grelha tipo simples deflexão horizontal, 200x150mm (fornecido na cor branca)</t>
  </si>
  <si>
    <t>3.10</t>
  </si>
  <si>
    <t>Grelha tipo simples deflexão horizontal, 800x300mm (fornecido na cor branca)</t>
  </si>
  <si>
    <t>3.11</t>
  </si>
  <si>
    <t>Grelha tipo dupla deflexão vertical, equipada com registro de lâminas opostas, 550x200mm (fornecido na cor branca)</t>
  </si>
  <si>
    <t>3.12</t>
  </si>
  <si>
    <t>Grelha tipo dupla deflexão vertical, equipada com registro de lâminas opostas, 1200x150mm (fornecido na cor branca)</t>
  </si>
  <si>
    <t>3.13</t>
  </si>
  <si>
    <t>Grelha tipo rotacore, fabricada em alumínio com miolo removível, com registro de lâminas opostas, 500x500mm (fornecido na cor branca)</t>
  </si>
  <si>
    <t>3.14</t>
  </si>
  <si>
    <t>Grelha tipo rotacore, fabricada em alumínio com miolo removível, 850x500mm (fornecido na cor branca)</t>
  </si>
  <si>
    <t>3.15</t>
  </si>
  <si>
    <t>3.16</t>
  </si>
  <si>
    <t>Veneziana indevassável em alumínio, aletas em "V", com dupla moldura, 500x500mm (fornecido na cor branca)</t>
  </si>
  <si>
    <t>3.17</t>
  </si>
  <si>
    <t>Tomada de ar exterior equipada com veneziana metálica, tela de proteção, 500x500mm. Executar grade de segurança.</t>
  </si>
  <si>
    <t>3.18</t>
  </si>
  <si>
    <t>Tomada de ar exterior equipada com veneziana metálica, tela de proteção, registro e filtro G4, 600x500mm. Executar grade de segurança.</t>
  </si>
  <si>
    <t>3.19</t>
  </si>
  <si>
    <t>3.20</t>
  </si>
  <si>
    <t>Damper regulador de vazão de lâminas opostas, 500x200mm</t>
  </si>
  <si>
    <t>3.21</t>
  </si>
  <si>
    <t>Damper regulador de vazão de lâminas opostas, 550x450mm</t>
  </si>
  <si>
    <t>3.22</t>
  </si>
  <si>
    <t>Damper regulador de vazão de lâminas opostas, 850x500mm</t>
  </si>
  <si>
    <t>3.23</t>
  </si>
  <si>
    <t>Damper regulador de vazão de lâminas opostas, 900x150mm</t>
  </si>
  <si>
    <t>3.24</t>
  </si>
  <si>
    <t>Damper regulador de vazão de lâminas opostas, 900x200mm</t>
  </si>
  <si>
    <t>3.25</t>
  </si>
  <si>
    <t>Junta flexível atenuadora de vibrações fabricada em lona de vinil reforçada e chapa galvanizada</t>
  </si>
  <si>
    <t>3.26</t>
  </si>
  <si>
    <t xml:space="preserve">Acessórios diversos (suportes, pinos roscados, parafusos, abraçadeiras, fita adesiva, cola, etc) para instalação e montagem </t>
  </si>
  <si>
    <t>4.</t>
  </si>
  <si>
    <t>Equipamentos de Ar Condicionado, de Ventilação e Acessórios</t>
  </si>
  <si>
    <t xml:space="preserve">Ventilador helicocentrífugo, carcaça em chapa de aço galvanizada, motor de 02 velocidades regulável, protetor térmico e rolamento de esferas. Vazão 1500m³/h a 180Pa. Alimentação: 127V-1F-60Hz. </t>
  </si>
  <si>
    <t>4.2</t>
  </si>
  <si>
    <t xml:space="preserve">Ventilador helicocentrífugo, carcaça em chapa de aço galvanizada, motor de 02 velocidades regulável, protetor térmico e rolamento de esferas. Vazão 1300m³/h a 250Pa. Alimentação: 127V-1F-60Hz. </t>
  </si>
  <si>
    <t>4.3</t>
  </si>
  <si>
    <t xml:space="preserve">Ventilador helicocentrífugo, carcaça em polipropileno, motor de 02 velocidades regulável, protetor térmico e rolamento de esferas. Vazão 875m³/h a 100Pa. Alimentação: 127V-1F-60Hz. </t>
  </si>
  <si>
    <t>4.4</t>
  </si>
  <si>
    <t xml:space="preserve">Unidade condicionadora modular Self Contained com condensação a ar remoto, capacidade nominal de 20TR, fluido refrigerante ecológico (HFC). Equipado com kit de filtragem, baterias de resistências elétricas e controle rotativo analógico. Alimentação: 220V-3F-60Hz.. Condensadoras com descarga centrífuga horizontal. </t>
  </si>
  <si>
    <t>cj</t>
  </si>
  <si>
    <t>4.5</t>
  </si>
  <si>
    <t>Unidade condicionadora incorporada Self Contained com condensação a ar incorporado, capacidade nominal de 10TR, fluido refrigerante ecológico (HFC). Equipado com kit de filtragem, baterias de resistências elétricas e controle rotativo analógico. Alimentação: 220V-3F-60Hz.</t>
  </si>
  <si>
    <t>4.6</t>
  </si>
  <si>
    <t>Kit de aquecimento com resistências elétricas para self contained 20,0TR</t>
  </si>
  <si>
    <t>4.7</t>
  </si>
  <si>
    <t>Kit de aquecimento com resistências elétricas para self contained 10,0TR</t>
  </si>
  <si>
    <t>4.8</t>
  </si>
  <si>
    <t>Calço amortecedor de vibração construído em neoprene</t>
  </si>
  <si>
    <t>4.9</t>
  </si>
  <si>
    <t xml:space="preserve">Acessórios diversos (suportes, pinos roscados, parafusos, cabos, etc) para instalação e montagem </t>
  </si>
  <si>
    <t>5.</t>
  </si>
  <si>
    <t>Diversos</t>
  </si>
  <si>
    <t>Módulo atenuador de ruído de fabricação artesanal, 1150x500x1200mm</t>
  </si>
  <si>
    <t>Fechamento com veneziana metálica para ventilação das condensadoras, dimensões aprox. 6,10x2,25m</t>
  </si>
  <si>
    <t>Porta acústica específica para sala de máquinas, dupla folha 1100x2100mm</t>
  </si>
  <si>
    <t>Rede de Água Fria</t>
  </si>
  <si>
    <t>Tubo PVC Soldável Classe 15 - 25mm</t>
  </si>
  <si>
    <t>Tubo PVC Soldável Classe 15 - 32mm</t>
  </si>
  <si>
    <t>Joelho PVC Soldável 90º - 25mm</t>
  </si>
  <si>
    <t>Un.</t>
  </si>
  <si>
    <t>Joelho PVC Soldável 90º- 32mm</t>
  </si>
  <si>
    <t>Joelho PVC Soldável 45º - 25mm</t>
  </si>
  <si>
    <t>Adaptador PVC Soldável  25x3/4" Curto</t>
  </si>
  <si>
    <t>Têe PVC Soldável 25mm</t>
  </si>
  <si>
    <t>Têe PVC Soldável 32mm</t>
  </si>
  <si>
    <t>Joelho PVC Azul 25x1/2"</t>
  </si>
  <si>
    <t>Têe Azul Soldável Bucha 25x1/2"</t>
  </si>
  <si>
    <t>Têe Redução 32x25mm</t>
  </si>
  <si>
    <t>Bucha de Redução Curta Soldável 32x25mm</t>
  </si>
  <si>
    <t>Torneira de Limpeza 1/2"</t>
  </si>
  <si>
    <t>Rasgo em Alvenaria para Ramais/Distribuição(R$8,45/m)</t>
  </si>
  <si>
    <t>Horas</t>
  </si>
  <si>
    <t>1.15</t>
  </si>
  <si>
    <t>Rasgo em Contrapiso para Ramais/Distribuição (R$19,73/m)</t>
  </si>
  <si>
    <t>1.16</t>
  </si>
  <si>
    <t>Materiais Diversos ( Adesivo, Solução Limpadora, Lixa Ferro, Fita Veda Rosca, Silicone Incolor, Serras, Fitas Walsywa, Buchas S8, Parafusos S8, Broca de Videa, Broca de Ferro)</t>
  </si>
  <si>
    <t>Vb.</t>
  </si>
  <si>
    <t>Rede de Esgoto Cloacal</t>
  </si>
  <si>
    <t>Tubo PVC Soldável Classe 8 - 40mm</t>
  </si>
  <si>
    <t>Tubo PVC Soldável Classe 8 - 50mm</t>
  </si>
  <si>
    <t>Tubo PVC Soldável Classe 8 - 75mm</t>
  </si>
  <si>
    <t>Tubo PVC Soldável Classe 8 - 100mm</t>
  </si>
  <si>
    <t>Tubo PVC Soldável Classe 8 - 150mm</t>
  </si>
  <si>
    <t>Joelho PVC Soldável Esgoto 90º- 40mm</t>
  </si>
  <si>
    <t>Joelho PVC Soldável Esgoto 90º- 50mm</t>
  </si>
  <si>
    <t>Joelho PVC Soldável Esgoto 90º- 100mm</t>
  </si>
  <si>
    <t>Joelho PVC Soldável Esgoto 45º- 40mm</t>
  </si>
  <si>
    <t>Joelho PVC Soldável Esgoto 45º- 50mm</t>
  </si>
  <si>
    <t>Joelho PVC Soldável Esgoto 45º- 75mm</t>
  </si>
  <si>
    <t>2.12</t>
  </si>
  <si>
    <t>Joelho PVC Soldável Esgoto 45º- 100mm</t>
  </si>
  <si>
    <t>2.13</t>
  </si>
  <si>
    <t>Caixa Sifonada PVC 250x230x75mm</t>
  </si>
  <si>
    <t>2.14</t>
  </si>
  <si>
    <t>Caixa Sifonada PVC 150x185x75mm</t>
  </si>
  <si>
    <t>2.15</t>
  </si>
  <si>
    <t>Caixa Sifonada PVC 150x150x50mm</t>
  </si>
  <si>
    <t>2.16</t>
  </si>
  <si>
    <t>Grelha Quadrada Inox Fecho/Moldura 150mm</t>
  </si>
  <si>
    <t>2.17</t>
  </si>
  <si>
    <t>Tampa Cega Inox 250mm</t>
  </si>
  <si>
    <t>2.18</t>
  </si>
  <si>
    <t>Junção PVC Primário 100x75mm</t>
  </si>
  <si>
    <t>2.19</t>
  </si>
  <si>
    <t>Junção PVC Primário 100x100mm</t>
  </si>
  <si>
    <t>2.20</t>
  </si>
  <si>
    <t>Têe PVC Soldável Esgoto 50mm</t>
  </si>
  <si>
    <t>2.21</t>
  </si>
  <si>
    <t>Têe de Redução PVC Soldável Esgoto 75x50mm</t>
  </si>
  <si>
    <t>2.22</t>
  </si>
  <si>
    <t>Adaptador Esgoto Válvula Pia e Lavatório 40mm</t>
  </si>
  <si>
    <t>2.23</t>
  </si>
  <si>
    <t>Redução PVC Esgoto 100x75mm</t>
  </si>
  <si>
    <t>2.24</t>
  </si>
  <si>
    <t>2.25</t>
  </si>
  <si>
    <t xml:space="preserve">Caixa de Passagem de Alvenaria 60x60x70cm com Tampa </t>
  </si>
  <si>
    <t>2.26</t>
  </si>
  <si>
    <t>Rasgo em Alvenaria para Ramais/Distribuição</t>
  </si>
  <si>
    <t>Hora</t>
  </si>
  <si>
    <t>2.27</t>
  </si>
  <si>
    <t>Rasgo em Contrapiso para Ramais/Distribuição</t>
  </si>
  <si>
    <t>2.28</t>
  </si>
  <si>
    <t>Painel "Wall"(Material e montagem)</t>
  </si>
  <si>
    <t>IX</t>
  </si>
  <si>
    <t>INSTALAÇÕES ELÉTRICAS</t>
  </si>
  <si>
    <t xml:space="preserve">MONTAGEM DO QGBT E QUADROS DE DISTRIBUIÇÃO (QD's): </t>
  </si>
  <si>
    <t>Quadro de Força montado em caixa de comando com dimensões minimas de 1000x600x150mm, com barramento DIN de FNT PARA 300 Ampéres, placa de montagem - Completo - (QGBT)</t>
  </si>
  <si>
    <t>Supressores de Surto com encapsulamento 40kA</t>
  </si>
  <si>
    <t>Disjuntor - 3x200A / 50kA</t>
  </si>
  <si>
    <t>Disjuntor - 3x150A / 18,0kA</t>
  </si>
  <si>
    <t>Disjuntor - 3x63A / 18,0kA</t>
  </si>
  <si>
    <t>Disjuntor - 3x40A / 18,0kA</t>
  </si>
  <si>
    <t>Disjuntor - 3x25A / 10,0kA</t>
  </si>
  <si>
    <t>Quadro de Força montado em caixa de comando com dimensões minimas de 1000x600x150mm, com barramento DIN de FNT PARA 150 Ampéres, placa de montagem - Completo - (QFAC)</t>
  </si>
  <si>
    <t>Supressores de Surto com encapsulamento 18kA</t>
  </si>
  <si>
    <t>Disjuntor - 3x100A / 10,0kA</t>
  </si>
  <si>
    <t>Disjuntor - 3x63A / 10,0kA</t>
  </si>
  <si>
    <t>Disjuntor - 1x20A / 6kA</t>
  </si>
  <si>
    <t>Quadro de Força montado em caixa de comando com dimensões minimas de 1000x600x150mm, com barramento DIN de FNT para 100 Ampéres , placa de montagem - Completo - (QD-01)</t>
  </si>
  <si>
    <t>1.17</t>
  </si>
  <si>
    <t>1.18</t>
  </si>
  <si>
    <t>1.19</t>
  </si>
  <si>
    <t>Disjuntor - 2x20A / 10,0kA</t>
  </si>
  <si>
    <t>1.20</t>
  </si>
  <si>
    <t>1.21</t>
  </si>
  <si>
    <t>Disjuntor - 1x16A / 6kA</t>
  </si>
  <si>
    <t>1.22</t>
  </si>
  <si>
    <t xml:space="preserve">Dispositivo IDR 25A sensibilidade 30mA </t>
  </si>
  <si>
    <t>1.23</t>
  </si>
  <si>
    <t xml:space="preserve">Dispositivo DR tetratpola 63A sensibilidade 300mA </t>
  </si>
  <si>
    <t>1.24</t>
  </si>
  <si>
    <t xml:space="preserve">Centro de distribuiçãometálico,  de uso aparente para 36 elementos com barramentos (QD-NB) construído conforme diagrama unifilar </t>
  </si>
  <si>
    <t>1.25</t>
  </si>
  <si>
    <t>1.26</t>
  </si>
  <si>
    <t xml:space="preserve">Disjuntor de proteção para grupo capacitivo de 2,5 KVAr </t>
  </si>
  <si>
    <t>1.27</t>
  </si>
  <si>
    <t>Capacitor trifásico 2,5 kVAr - 380/220V</t>
  </si>
  <si>
    <t>1.28</t>
  </si>
  <si>
    <t>Chave reversora 40A. com 04 câmaras</t>
  </si>
  <si>
    <t>1.29</t>
  </si>
  <si>
    <t>Caixa p/ reversora - GSP.2</t>
  </si>
  <si>
    <t>1.30</t>
  </si>
  <si>
    <t>Disjuntor - 3x40A / 10,0kA</t>
  </si>
  <si>
    <t>1.31</t>
  </si>
  <si>
    <t>1.32</t>
  </si>
  <si>
    <t>Condutor unipolar flexivel seção 50,0 mm² - EPR 0,6/1kV</t>
  </si>
  <si>
    <t>1.33</t>
  </si>
  <si>
    <t>Condutor unipolar flexivel seção 25,0 mm² - EPR 0,6/1kV</t>
  </si>
  <si>
    <t>1.34</t>
  </si>
  <si>
    <t>Condutor unipolar flexivel seção 16,0 mm² - EPR 0,6/1kV</t>
  </si>
  <si>
    <t>1.35</t>
  </si>
  <si>
    <t>Condutor unipolar flexivel seção 10,0 mm² - EPR 0,6/1kV</t>
  </si>
  <si>
    <t>1.36</t>
  </si>
  <si>
    <t>Condutor unipolar 2,5mm² isol. Poliolefina</t>
  </si>
  <si>
    <t>1.37</t>
  </si>
  <si>
    <t>Eletroduto de ferro galvanizado Ø 65mm.</t>
  </si>
  <si>
    <t>1.38</t>
  </si>
  <si>
    <t>Eletroduto de ferro galvanizado Ø 50mm.</t>
  </si>
  <si>
    <t>1.39</t>
  </si>
  <si>
    <t>Eletroduto de ferro galvanizado Ø 40mm.</t>
  </si>
  <si>
    <t>1.40</t>
  </si>
  <si>
    <t>Caixa tipo condulete com tampa cega Ø 40mm.</t>
  </si>
  <si>
    <t>1.41</t>
  </si>
  <si>
    <t>Caixa tipo condulete com tampa com furo central Ø 40mm.</t>
  </si>
  <si>
    <t>1.42</t>
  </si>
  <si>
    <t>Caixa tipo condulete com tampa cega Ø 32mm.</t>
  </si>
  <si>
    <t>1.43</t>
  </si>
  <si>
    <t>Caixa tipo condulete com tampa com furo central Ø 32mm.</t>
  </si>
  <si>
    <t>1.44</t>
  </si>
  <si>
    <t>Eletroduto de ferro galvanizado Ø 20mm.</t>
  </si>
  <si>
    <t>1.45</t>
  </si>
  <si>
    <t>Caixa tipo condulete com tampa cega Ø 20mm.</t>
  </si>
  <si>
    <t>1.46</t>
  </si>
  <si>
    <t>Caixa tipo condulete com tampa com furo central Ø 20mm.</t>
  </si>
  <si>
    <t>PONTOS DE LUZ / TOMADAS</t>
  </si>
  <si>
    <t>Luminária quadrada de EMBUTIR com aletas e lâmpada fluorescente 4x16W - super 84 e reator eletrônico - Completa - Conforme memorial descritivo.</t>
  </si>
  <si>
    <t>Luminária blindada de EMBUTIR e lâmpada fluorescente 2x32W - super 84 e reator eletrônico - Completa - Conforme memorial descritivo.</t>
  </si>
  <si>
    <t>Luminária circular de EMBUTIR com ledbulb 9W - Completa - Conforme memorial descritivo.</t>
  </si>
  <si>
    <t xml:space="preserve">Caixa embutir parede 100x50x50mm (4x2") </t>
  </si>
  <si>
    <t>Espelho de pvc branco 4x2" (100x50mm) com interruptor simples.</t>
  </si>
  <si>
    <t>Espelho de pvc branco 4x2" (100x50mm) com interruptor duplo.</t>
  </si>
  <si>
    <t>Espelho de pvc branco 4x2" (100x50mm) com interruptor triplo</t>
  </si>
  <si>
    <t>Espelho de pvc branco 4x2" (100x50mm) com interruptor pulsador</t>
  </si>
  <si>
    <t>Espelho de pvc branco 4x2" (100x50mm) com tomada novo padrão brasileiro 20A</t>
  </si>
  <si>
    <t>Caixa condulete Ø 20mm com interruptor simples.</t>
  </si>
  <si>
    <t>Sensor de presença de parede</t>
  </si>
  <si>
    <t>Cigarra</t>
  </si>
  <si>
    <t>Caixa condulete Ø 20mm com tomada novo padrão brasileiro 20A</t>
  </si>
  <si>
    <t>Caixa em aço zincado 100x100mm c/ espelho cego</t>
  </si>
  <si>
    <t>Caixa em aço zincado 100x100mm c/ espelho com furo central</t>
  </si>
  <si>
    <t>Perfilado 38x38mm</t>
  </si>
  <si>
    <t>Tampa para perfliado 38x38mm</t>
  </si>
  <si>
    <t>Sapata para perfilado 38x38mm</t>
  </si>
  <si>
    <t>Caixa de Junção para perfilado 76x38mm</t>
  </si>
  <si>
    <t>Flange para perfilado 38x38mm</t>
  </si>
  <si>
    <t xml:space="preserve"> un</t>
  </si>
  <si>
    <t>Derivação lateral p/ eletroduto</t>
  </si>
  <si>
    <t>Timer p/  iluminação interna/externa</t>
  </si>
  <si>
    <t>Contactora TRIPOLAR CWM25A</t>
  </si>
  <si>
    <t>2.29</t>
  </si>
  <si>
    <t>Cabo tipo PP 3x1,5mm² - Ligação das luminárias.</t>
  </si>
  <si>
    <t>2.30</t>
  </si>
  <si>
    <t>Plug Macho novo padrão - ligação luminárias</t>
  </si>
  <si>
    <t>INSTALAÇÕES DE ILUMINAÇÃO DE EMERGÊNCIA</t>
  </si>
  <si>
    <t>INSTALAÇÕES DE AUTOMAÇÃO (ELÉTRICAS E SINAL).</t>
  </si>
  <si>
    <t>Centro de distribuição montado em caixa tipo metálica com tratamento em epoxi, de uso aparente para 48 elementos no barramento principal + disjuntor geral e espaço para DR´s na parte inferior - 800mmx550mmx150mm, conforme detalhe (QD-EE)</t>
  </si>
  <si>
    <t>Disjuntor - 3x50A / 10,0kA</t>
  </si>
  <si>
    <t>Condutor unipolar 4,0mm² isol. Poliolefina</t>
  </si>
  <si>
    <t>Perfilado 38x38mm chapa 14</t>
  </si>
  <si>
    <t>Eletroduto de PVC Ø 32mm.</t>
  </si>
  <si>
    <t>Caixa de piso com adaptador para 4 tomadas (RJ-45) e 4 tomadas (2P+T), tampa tipo janela e adaptador para eletrodutos, conforme memorial descritivo</t>
  </si>
  <si>
    <t>Tomada 2P+T - 20A</t>
  </si>
  <si>
    <t>Timer p/  KIT ATM</t>
  </si>
  <si>
    <t>Caixa de comando 500x400x200 mm c/ acessórios - (Cash Timer)</t>
  </si>
  <si>
    <t>PONTOS PARA A TRANSMISSÃO DE DADOS:</t>
  </si>
  <si>
    <t>Canaleta aluminio 73x25 simples c/ tampa de encaixe - Pintada</t>
  </si>
  <si>
    <t>Canaleta aluminio 73x25 dupla tipo "D" c/ tampa de encaixe - Pintada</t>
  </si>
  <si>
    <t>Adaptador para canaleta 73x25mm - 3x1</t>
  </si>
  <si>
    <t>Curva 90º específica de canaleta de aluminio</t>
  </si>
  <si>
    <t>Acessório p/ conexão eletroduto/canaleta de aluminio</t>
  </si>
  <si>
    <t>Eletroduto de ferro galvanizado Ø 25mm.</t>
  </si>
  <si>
    <t>Caixa tipo condulete com tampa cega Ø 25mm.</t>
  </si>
  <si>
    <t>Caixa tipo condulete com tampa com furo central Ø 25mm.</t>
  </si>
  <si>
    <t>Eletrocalha 100x50mm, com tampa</t>
  </si>
  <si>
    <t>Curva vertical para eletrocalha 100x50mm</t>
  </si>
  <si>
    <t>"T" horizontal para eletrocalha 100x50mm</t>
  </si>
  <si>
    <t>Redução concentrica para eletrocalha 100x50mm</t>
  </si>
  <si>
    <t>Eletrocalha 50x50mm, com tampa</t>
  </si>
  <si>
    <t>Curva vertical para eletrocalha 50x50mm</t>
  </si>
  <si>
    <t>Curva horizontal para eletrocalha 50x50mm</t>
  </si>
  <si>
    <t>Cabo UTP cat. 5e</t>
  </si>
  <si>
    <t>Patch Cord 2,5m (Estações de Trabalho)</t>
  </si>
  <si>
    <t>Patch Cord 1,0m (Rack)</t>
  </si>
  <si>
    <t xml:space="preserve">Patch Panel 24 portas p/ Rack 19" </t>
  </si>
  <si>
    <t>Régua de 1U com 8 tomadas em ângulo de 45º  p/ Rack</t>
  </si>
  <si>
    <t>Organizador de cabos 1Ux19"</t>
  </si>
  <si>
    <t>Plug (macho) RJ45 cat. 5e para sistema de alarme com conectorização/teste</t>
  </si>
  <si>
    <t>SUBTOTAL  AUTOMAÇÃO</t>
  </si>
  <si>
    <t>INSTALAÇÕES TELEFÔNICAS:</t>
  </si>
  <si>
    <t>TUBULAÇÃO SECUNDARIA COM ESPERAS TELEFÔNICAS:</t>
  </si>
  <si>
    <t>Cabo tipo CTP/APL 50-30 pares (Entrada Linhas)</t>
  </si>
  <si>
    <t>Cabo tipo CI 50-30 pares (Entrada Linhas)</t>
  </si>
  <si>
    <t>Cabo CI 50-10 pares</t>
  </si>
  <si>
    <t>Cabo CI 50-5 pares</t>
  </si>
  <si>
    <t>D.G. N.º3 (400x400x120mm) - Sobrepor</t>
  </si>
  <si>
    <t>Bloco de inserção engate rápido M10 com bastidor completo</t>
  </si>
  <si>
    <t>SUBTOTAL TELEFÔNICO:</t>
  </si>
  <si>
    <t>INSTALAÇÕES ALARME</t>
  </si>
  <si>
    <t>INFRAESTRUTURA NECESSÁRIA COM RESPECTIVAS ESPERAS ALARME:</t>
  </si>
  <si>
    <t>Quadro de comando de Sobrepor para  Central de Alarme - 600x480x220mm tipo CS</t>
  </si>
  <si>
    <t>Caixa de sobrepor  c/ tampa medindo 50cmx50cmx15cm, para abrigar sistema de alarme</t>
  </si>
  <si>
    <t>Arame Galvanizado n.º16</t>
  </si>
  <si>
    <t>SUBTOTAL ALARME</t>
  </si>
  <si>
    <t>INSTALAÇÕES CFTV</t>
  </si>
  <si>
    <t>INFRAESTRUTURA NECESSÁRIA COM RESPECTIVAS ESPERAS CFTV:</t>
  </si>
  <si>
    <t>Patch Panel 24 portas p/ Rack 19" categoria 6</t>
  </si>
  <si>
    <t xml:space="preserve">Guia/Organizador de cabos para RACK 19" </t>
  </si>
  <si>
    <t>Régua com 8 tomadas p/ Rack</t>
  </si>
  <si>
    <t>Cabo UTP cat. 6 (Isolamento LSZH)</t>
  </si>
  <si>
    <t>Patch Cord cat. 6 comprimento 1,0 m - Vermelho</t>
  </si>
  <si>
    <t>Conector RJ45 macho cat. 6</t>
  </si>
  <si>
    <t>SUBTOTAL CFTV</t>
  </si>
  <si>
    <t>SERVIÇOS COMPLEMENTARES ELÉTRICA/AUTOMAÇÃO/TELEFÔNICO</t>
  </si>
  <si>
    <t>Asbuilts das Instalações Elet./Log./Telf./alarme</t>
  </si>
  <si>
    <t>Certificação de pontos RJ45-cat. 5e</t>
  </si>
  <si>
    <t>Certificação de pontos RJ45-cat. 6</t>
  </si>
  <si>
    <t>SUBTOTAL SERVIÇOS COMPLEMENTARES</t>
  </si>
  <si>
    <t>4.1.6</t>
  </si>
  <si>
    <t>1. OBJETO: OBRAS CIVIS, INSTALAÇÕES ELÉTRICAS, LÓGICA E MECÂNICA PARA TROCA DE LOCAL DA AG. PALÁCIO DA POLÍCIA (RS)</t>
  </si>
  <si>
    <t>2. ENDEREÇO DE EXECUÇÃO/ENTREGA: AV. AZENHA, Nº 473 - BAIRRO PRAIA DE BELAS - POA/RS</t>
  </si>
  <si>
    <r>
      <t>3. PRAZO DE EXECUÇÃO/ENTREGA: 120</t>
    </r>
    <r>
      <rPr>
        <sz val="10"/>
        <rFont val="Calibri"/>
        <family val="2"/>
      </rPr>
      <t xml:space="preserve"> dias</t>
    </r>
  </si>
  <si>
    <r>
      <t xml:space="preserve">5. CONDIÇÕES DE PAGAMENTO: </t>
    </r>
    <r>
      <rPr>
        <sz val="10"/>
        <rFont val="Calibri"/>
        <family val="2"/>
      </rPr>
      <t>Conforme serviço medido, após fiscalização e aceite do Gestor, será efetuado o pagamento à contratada, no 4° dia útil do mês subsequente ao da prestação dos serviços</t>
    </r>
  </si>
  <si>
    <t>PS9 - GERÊNCIA</t>
  </si>
  <si>
    <t>Grade em alumínio anodizado cor branca</t>
  </si>
  <si>
    <t>Vidro Comum Transparente e=6mm</t>
  </si>
  <si>
    <t>8.4</t>
  </si>
  <si>
    <t>4.1.1</t>
  </si>
  <si>
    <t xml:space="preserve">       - Porcelanato 60x60cm - igual ao existente</t>
  </si>
  <si>
    <t>PISO PORCELANATO - IGUAL AO EXISTENTE</t>
  </si>
  <si>
    <t>PISO PORCELANATO - ANTIDERRAPANTE</t>
  </si>
  <si>
    <t>Destinação de resíduos (atentar para legislação local e memorial descritivo)</t>
  </si>
  <si>
    <t>Forro em Gesso Acartonado fixado com estrutura bidirecional em aço galvanizado. Alçapões incluídos</t>
  </si>
  <si>
    <t xml:space="preserve">       - Basalto Serrado - 40x40 - Natural - Desnível de Acesso</t>
  </si>
  <si>
    <t>Em alvenaria de tijolos maciços com 15cm de espessura</t>
  </si>
  <si>
    <t>Em alvenaria de tijolos maciços com 25cm de espessura</t>
  </si>
  <si>
    <t>Em alvenaria de tijolos furados com 15cm de espessura</t>
  </si>
  <si>
    <t>Chapisco, Emboço e reboco</t>
  </si>
  <si>
    <t>5.5</t>
  </si>
  <si>
    <t>5.6</t>
  </si>
  <si>
    <t>PAREDE DE TIJOLO FURADO E=15cm</t>
  </si>
  <si>
    <t>Execução de Furos na alvenaria para Ventilação diâmetro = 40mm</t>
  </si>
  <si>
    <t>5.7</t>
  </si>
  <si>
    <t>Ferro</t>
  </si>
  <si>
    <t>Cortina Metálica com Acionamento Automático 4,63x2,70m - incluindo Porta Auxiliar</t>
  </si>
  <si>
    <t>Grelha tipo rotacore, fabricada em alumínio com miolo removível, 450x600mm (fornecido na cor branca)</t>
  </si>
  <si>
    <t>Luminária tipo drop's de sobrepor com ledbulb 16W - Completa - Conforme memorial descritivo.</t>
  </si>
  <si>
    <t>INSTALAÇÕES CONTROLE DE ACESSO</t>
  </si>
  <si>
    <t>Teclado de senhas + Leitor de proximidade – Modelo DUO – Cadastra 30.000 Usuários – Conexão TCP/IP</t>
  </si>
  <si>
    <t>Placa de intertravamento</t>
  </si>
  <si>
    <t>Fechadura de 150 Kgf com sensor interno de porta + Suporte de fixação universal</t>
  </si>
  <si>
    <t>Chave PACRI Elétrica 02 Posições 220V-3A em latão, acabamento cromado, acionamento por chave, fixação por porca.</t>
  </si>
  <si>
    <t>Bateria selada 12V/40AH</t>
  </si>
  <si>
    <t>ESTRUTURA PARA FECHAMENTO DE VÃO DA ESCADA</t>
  </si>
  <si>
    <t>Viga I 3"x8,5Kg/m</t>
  </si>
  <si>
    <t>Viga W150x13Kg/m</t>
  </si>
  <si>
    <t>Placa # 10mm</t>
  </si>
  <si>
    <t>ESTRUTURA PARA PLATAFORMA DE AR CONDICIONADO</t>
  </si>
  <si>
    <t>Placa # 12.5mm</t>
  </si>
  <si>
    <t>Tirante Tubo 50mm #3.18mm</t>
  </si>
  <si>
    <t>Grades GS - Piso Plataforma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</si>
  <si>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</si>
  <si>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</si>
  <si>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</si>
  <si>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</si>
  <si>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</si>
  <si>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</si>
  <si>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</si>
  <si>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</si>
  <si>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</si>
  <si>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</si>
  <si>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</si>
  <si>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</si>
  <si>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</si>
  <si>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</si>
  <si>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</si>
  <si>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10.1.15</t>
  </si>
  <si>
    <t>10.1.16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</si>
  <si>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</si>
  <si>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</si>
  <si>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</si>
  <si>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</si>
  <si>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</si>
  <si>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</si>
  <si>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</si>
  <si>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</si>
  <si>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</si>
  <si>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</si>
  <si>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</si>
  <si>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</si>
  <si>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</si>
  <si>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</si>
  <si>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</si>
  <si>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</si>
  <si>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</si>
  <si>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</si>
  <si>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</si>
  <si>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</si>
  <si>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</si>
  <si>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</si>
  <si>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10.2.22</t>
  </si>
  <si>
    <t>10.2.23</t>
  </si>
  <si>
    <t>10.2.24</t>
  </si>
  <si>
    <t>10.2.25</t>
  </si>
  <si>
    <t>10.2.26</t>
  </si>
  <si>
    <t>10.2.27</t>
  </si>
  <si>
    <t>10.2.28</t>
  </si>
  <si>
    <t>7.3</t>
  </si>
  <si>
    <t>Alumínio</t>
  </si>
  <si>
    <t>7.3.1</t>
  </si>
  <si>
    <t>Reconstituição Painel de Vidro Laminado da Fachada</t>
  </si>
  <si>
    <t>2.31</t>
  </si>
  <si>
    <t>Modulo Autônomo 115/220V, com 80 led’s, bateria selada 6V-4.5Ah, autonomia superior 4 horas, gabinete em metal, pintura epoxi, completa. Ref.: Lumymaster-LM 0109XX-L ou equivalente técnico</t>
  </si>
  <si>
    <t>Cabo tipo flexivel, seção 2,5 mm².</t>
  </si>
  <si>
    <t>Eletroduto FG Ø 25 mm. 1"</t>
  </si>
  <si>
    <t>Adaptador 3x3/4" para conexão canaleta de aluminio 73x25mm e eletroduto de ferro</t>
  </si>
  <si>
    <t>Tampa terminal para canaleta de aluminio 73x25mm em ABS branca</t>
  </si>
  <si>
    <t>Canaleta aluminio 73x25mm tripla c/ tampa de encaixe - Pintada branca</t>
  </si>
  <si>
    <t>Caixa de aluminio 100x100x50mm específica de canaleta de aluminio - 73x25mm</t>
  </si>
  <si>
    <t>Cabo UTP cat.5e (isolamento baixa emissão de gases)</t>
  </si>
  <si>
    <t>Fonte de alimentação grande NO-BREAK – Espaço para abrigar bateria até 63Ah</t>
  </si>
  <si>
    <t>Caixa quebra vidro de emergência</t>
  </si>
  <si>
    <t>Rack tamanho 16U - Completo - Conforme memorial descritivo</t>
  </si>
  <si>
    <t>Acessórios internos p/ montagem DG</t>
  </si>
  <si>
    <t>Placa sinalizadora fotoluminescente "PROIBIDO FUMAR"</t>
  </si>
  <si>
    <t>Placa sinalizadora fotoluminescente Rota de Fuga com suporte no forro</t>
  </si>
  <si>
    <t>Placa sinalizadora fotoluminescente EXTINTOR</t>
  </si>
  <si>
    <t>Extintor de incêncio PQS ABC 2A:20B:C 4kg</t>
  </si>
  <si>
    <t>Extintor de incêncio CO2 5B:C 6kg</t>
  </si>
  <si>
    <t>Kit saída de emergência composto por caixa porta-chave tipo quebre o vidro, com acionamento, sirene strobo acústica, fonte de alimentação chaveada 24 VDC / 127/220V, modelo KIT-SE padrão Banrisul, instalada sobre caixa de passagem termoplástica de 150X150X68mm</t>
  </si>
  <si>
    <t>Forro mineral 62,5x62,5cm na cor branca</t>
  </si>
  <si>
    <t>Azulejo 32x45cm com juntas alinhadas nos dois sentidos de 3mm, linha Monocrom, Portinari ou equivalente técnico</t>
  </si>
  <si>
    <t>Cesto em Polipropileno com Capacidade para 52L</t>
  </si>
  <si>
    <t>Fechamento das Caixas das Cortinas Automatizadas em Gesso Acartonado</t>
  </si>
  <si>
    <t>PAREDE DE ALVENARIA MACICO E=15cm</t>
  </si>
  <si>
    <t>CIRC 01</t>
  </si>
  <si>
    <t>FACHADA ABASTECIMENTO</t>
  </si>
  <si>
    <t>AR COND. 01</t>
  </si>
  <si>
    <t xml:space="preserve">CIRC. 01 </t>
  </si>
  <si>
    <t>SALÃO DE ATENDIMENTO JUNTO A AREA NAO PERTENCE</t>
  </si>
  <si>
    <t>PF 03 - 70x230  - PortaTipo Caixa Forte em chapa de aço e barras de aço internas conforme padrão banrisul - Célula de segurança</t>
  </si>
  <si>
    <t>Vidro multilaminado incolor espessura 32mm (6+6+6+6+6mm) com película do tipo polivinilbutiral, resistente no mínimo a nível balístico II-A, conforme tabela disponível na norma ABNT – NBR 15000/2005, fixados através de perfis metálicos chumbados na alvenaria.</t>
  </si>
  <si>
    <t>Descarte por caçambas de caliça, gesso, cerâmica, ferro, etc.</t>
  </si>
  <si>
    <t>CORTINAS DE FERRO ENROLAR</t>
  </si>
  <si>
    <t>Fornecimento de capas em tecido 93% poliester, 7% elastano; Gramatura 320 g/m²,  TEC MALHA FIT PD cor 190; com serigrafia na cor AZUL ROYAL, Ref. PANTONE 281</t>
  </si>
  <si>
    <t>Disjuntor - 3x16A / 10,0kA</t>
  </si>
  <si>
    <t>1.47</t>
  </si>
  <si>
    <t xml:space="preserve">Módulo Autonomo de emergência 30 led´s com indicador de SAÍDA. </t>
  </si>
  <si>
    <t>Módulo Autonomo de emergência 30 led´s com indicador de SAIDA EMERGÊNCIA</t>
  </si>
  <si>
    <t>Módulo Autonomo de emergência com dois farois de 32 Led´s cada com baterial 12V-7Ah c/ suporte metalico p/ fixação da bateria</t>
  </si>
  <si>
    <t>Tomada Fêmea RJ-45</t>
  </si>
  <si>
    <t>Rack tamanho 12U - Completo - Conforme item 6.6 do memorial descritivo</t>
  </si>
  <si>
    <t>Kit pra fixação da câmera no forro - conforme item 7.3 do memorial descritivo</t>
  </si>
  <si>
    <t xml:space="preserve">Tubo metálico metalon 50x50mm </t>
  </si>
  <si>
    <t>Grelha tipo rotacore, fabricada em alumínio com miolo removível, 400x350mm (fornecido na cor branca)</t>
  </si>
  <si>
    <t>Tomada de ar exterior equipada com veneziana metálica, tela de proteção, 1250x700mm. Executar grade de segurança.</t>
  </si>
  <si>
    <t>3.27</t>
  </si>
  <si>
    <t>SUBTOTAL  ELÉTRICA</t>
  </si>
  <si>
    <t>PVT 01- 110x210cm - Porta em Vidro Temperado com ferragens: fechadura central e de piso, mola de piso Dorma  ou equivalente, puxador tipo alça e recorte para fecho eletromagnético padrão.</t>
  </si>
  <si>
    <t>7.2.5</t>
  </si>
  <si>
    <t>Grade em barras de aço conforme padrão banrisul sobre o vão da Escada removida</t>
  </si>
  <si>
    <t>7.3.2</t>
  </si>
  <si>
    <t>Brise externo: Caixilharia em Alumínio com perfis 5 x 15 cm acabamento em pintura eletrostárica na cor branca</t>
  </si>
  <si>
    <t>BRISE</t>
  </si>
  <si>
    <t xml:space="preserve">Transporte de conteiners para destinação e descarte dos resíduos de caliças, ferro, vidro, madeiras, alumínio, cerâmicas, gesso, etc, produzidos pela construção civil </t>
  </si>
  <si>
    <t>Esquadria em Alumínio medindo 606X255cm, dividida em 6 paineis venezianados com acabamento em pintura eletrostática na cor cinza a ser instalada junto a plataforma técnica para maquinas de ar condicionado - Porta Acesso Manutenção</t>
  </si>
  <si>
    <t>Paineis Fixos em Vidro laminado 8mm incolor, instalados junto ao acesso na fachada principal</t>
  </si>
  <si>
    <t xml:space="preserve">       - Porcelanato 60x60cm, retificado natural, antederrapante, PEI 5, junta 1mm alinhada nos dois sentidos, coeficiente de atrito &gt;=0,4 - consultar cor e especificação com a Unidade de Engenharia</t>
  </si>
  <si>
    <t xml:space="preserve">       - Soleiras Granito Cinza Andorinha largura 15 cm espessura 2 cm instaladas sob as portas nos ambientes internos</t>
  </si>
  <si>
    <t>Suporte p/três blocos com, dois blocos c/RJ.45, mais um bloco cego</t>
  </si>
  <si>
    <t>Suporte p/três blocos com, duas tomadas tipo bloco NBR.20A (azul) , mais um bloco cego</t>
  </si>
  <si>
    <t xml:space="preserve"> Suporte p/três blocos com, duas tomadas tipo bloco NBR.20A (vermelha), mais um bloco cego</t>
  </si>
  <si>
    <t xml:space="preserve">Suporte p/três blocos com, duas tomadas tipo bloco NBR.20A (preta), mais um bloco cego </t>
  </si>
  <si>
    <t>Suporte p/três blocos com, um bloco c/RJ.45, mais dois blocos cego</t>
  </si>
  <si>
    <t>Rack para HUB tamanho 24U - Completo e com três bandeijas.</t>
  </si>
  <si>
    <t>Curva horizontal para eletrocalha100x50mm</t>
  </si>
  <si>
    <t xml:space="preserve">Voice Panel 24 portas p/ Rack 19" </t>
  </si>
  <si>
    <t>Fornecimento e instalação de porta de enrolar automática, tipo meia cana transvision com acionamento mecânico, controle remoto, portinhola de acesso e fechadura - Cor: PRATA - instalação interna na fachada vão único.</t>
  </si>
  <si>
    <t>Fornecimento e instalação de porta de enrolar automática, tipo meia cana transvision com acionamento mecânico, controle remoto - Cor: PRATA -  instalação interna na fachada em 7 vãos.</t>
  </si>
  <si>
    <r>
      <t xml:space="preserve">4. HORÁRIO PARA EXECUÇÃO/ENTREGA: </t>
    </r>
    <r>
      <rPr>
        <sz val="10"/>
        <rFont val="Calibri"/>
        <family val="2"/>
        <scheme val="minor"/>
      </rPr>
      <t>Conforme Termo de Referência.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</si>
</sst>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0"/>
    <numFmt numFmtId="166" formatCode="_(&quot;R$ &quot;* #,##0.00_);_(&quot;R$ &quot;* \(#,##0.00\);_(&quot;R$ &quot;* &quot;-&quot;??_);_(@_)"/>
    <numFmt numFmtId="167" formatCode="0.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B9E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0" fontId="5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27" fillId="0" borderId="0"/>
    <xf numFmtId="166" fontId="2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6">
    <xf numFmtId="0" fontId="0" fillId="0" borderId="0" xfId="0"/>
    <xf numFmtId="2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1" xfId="1" applyNumberFormat="1" applyFont="1" applyFill="1" applyBorder="1" applyAlignment="1" applyProtection="1">
      <alignment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29" xfId="0" applyNumberFormat="1" applyFont="1" applyFill="1" applyBorder="1" applyAlignment="1" applyProtection="1">
      <alignment horizontal="left" vertical="center"/>
      <protection hidden="1"/>
    </xf>
    <xf numFmtId="0" fontId="2" fillId="0" borderId="29" xfId="0" applyFont="1" applyFill="1" applyBorder="1" applyAlignment="1" applyProtection="1">
      <alignment vertical="center" wrapText="1"/>
      <protection hidden="1"/>
    </xf>
    <xf numFmtId="4" fontId="4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2" fillId="0" borderId="40" xfId="0" applyNumberFormat="1" applyFont="1" applyFill="1" applyBorder="1" applyAlignment="1" applyProtection="1">
      <alignment horizontal="left" vertical="center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165" fontId="8" fillId="5" borderId="38" xfId="0" applyNumberFormat="1" applyFont="1" applyFill="1" applyBorder="1" applyAlignment="1" applyProtection="1">
      <alignment horizontal="center" vertical="center"/>
      <protection hidden="1"/>
    </xf>
    <xf numFmtId="0" fontId="7" fillId="5" borderId="39" xfId="0" applyFont="1" applyFill="1" applyBorder="1" applyAlignment="1" applyProtection="1">
      <alignment horizontal="left" vertical="center" wrapText="1"/>
      <protection hidden="1"/>
    </xf>
    <xf numFmtId="0" fontId="8" fillId="5" borderId="39" xfId="0" applyFont="1" applyFill="1" applyBorder="1" applyAlignment="1" applyProtection="1">
      <alignment horizontal="left" vertical="center" wrapText="1"/>
      <protection hidden="1"/>
    </xf>
    <xf numFmtId="4" fontId="9" fillId="5" borderId="39" xfId="2" applyNumberFormat="1" applyFont="1" applyFill="1" applyBorder="1" applyAlignment="1" applyProtection="1">
      <alignment horizontal="center" vertical="center" wrapText="1"/>
      <protection hidden="1"/>
    </xf>
    <xf numFmtId="0" fontId="7" fillId="5" borderId="41" xfId="0" applyFont="1" applyFill="1" applyBorder="1" applyAlignment="1" applyProtection="1">
      <alignment vertical="center" wrapText="1"/>
      <protection hidden="1"/>
    </xf>
    <xf numFmtId="4" fontId="8" fillId="5" borderId="37" xfId="0" applyNumberFormat="1" applyFont="1" applyFill="1" applyBorder="1" applyAlignment="1" applyProtection="1">
      <alignment vertical="center" wrapText="1"/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16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49" fontId="2" fillId="6" borderId="2" xfId="0" applyNumberFormat="1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49" fontId="2" fillId="6" borderId="5" xfId="0" applyNumberFormat="1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2" fontId="2" fillId="5" borderId="26" xfId="0" applyNumberFormat="1" applyFont="1" applyFill="1" applyBorder="1" applyAlignment="1" applyProtection="1">
      <alignment horizontal="left" vertical="center" wrapText="1"/>
      <protection hidden="1"/>
    </xf>
    <xf numFmtId="4" fontId="2" fillId="5" borderId="27" xfId="1" applyNumberFormat="1" applyFont="1" applyFill="1" applyBorder="1" applyAlignment="1" applyProtection="1">
      <alignment vertical="center"/>
      <protection hidden="1"/>
    </xf>
    <xf numFmtId="4" fontId="8" fillId="6" borderId="37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center" vertical="center"/>
    </xf>
    <xf numFmtId="2" fontId="14" fillId="0" borderId="0" xfId="1" applyNumberFormat="1" applyFont="1" applyFill="1" applyAlignment="1">
      <alignment horizontal="center" vertical="center" wrapText="1"/>
    </xf>
    <xf numFmtId="43" fontId="17" fillId="8" borderId="0" xfId="1" applyFont="1" applyFill="1" applyAlignment="1">
      <alignment horizontal="left" vertical="center"/>
    </xf>
    <xf numFmtId="43" fontId="17" fillId="9" borderId="0" xfId="1" applyFont="1" applyFill="1" applyAlignment="1">
      <alignment horizontal="left" vertical="center"/>
    </xf>
    <xf numFmtId="2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2" fontId="15" fillId="0" borderId="0" xfId="0" applyNumberFormat="1" applyFont="1" applyFill="1" applyAlignment="1">
      <alignment horizontal="center" vertical="center"/>
    </xf>
    <xf numFmtId="2" fontId="18" fillId="0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11" fillId="0" borderId="8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4" fontId="8" fillId="11" borderId="16" xfId="0" applyNumberFormat="1" applyFont="1" applyFill="1" applyBorder="1" applyAlignment="1">
      <alignment horizontal="center" vertical="center" wrapText="1"/>
    </xf>
    <xf numFmtId="4" fontId="8" fillId="11" borderId="17" xfId="0" applyNumberFormat="1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18" xfId="0" applyFont="1" applyFill="1" applyBorder="1" applyAlignment="1" applyProtection="1">
      <alignment horizontal="center" vertical="center" wrapText="1"/>
      <protection hidden="1"/>
    </xf>
    <xf numFmtId="0" fontId="8" fillId="11" borderId="65" xfId="0" applyFont="1" applyFill="1" applyBorder="1" applyAlignment="1" applyProtection="1">
      <alignment horizontal="center" vertical="center" wrapText="1"/>
      <protection hidden="1"/>
    </xf>
    <xf numFmtId="0" fontId="8" fillId="11" borderId="17" xfId="0" applyFont="1" applyFill="1" applyBorder="1" applyAlignment="1" applyProtection="1">
      <alignment horizontal="center" vertical="center" wrapText="1"/>
      <protection hidden="1"/>
    </xf>
    <xf numFmtId="165" fontId="22" fillId="11" borderId="66" xfId="0" applyNumberFormat="1" applyFont="1" applyFill="1" applyBorder="1" applyAlignment="1">
      <alignment horizontal="left" vertical="center" wrapText="1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7" fillId="0" borderId="20" xfId="1" applyNumberFormat="1" applyFont="1" applyFill="1" applyBorder="1" applyAlignment="1">
      <alignment horizontal="center" vertical="center" wrapText="1"/>
    </xf>
    <xf numFmtId="10" fontId="7" fillId="0" borderId="21" xfId="4" applyNumberFormat="1" applyFont="1" applyFill="1" applyBorder="1" applyAlignment="1" applyProtection="1">
      <alignment horizontal="center" vertical="center" wrapText="1"/>
      <protection hidden="1"/>
    </xf>
    <xf numFmtId="39" fontId="7" fillId="0" borderId="67" xfId="3" applyNumberFormat="1" applyFont="1" applyFill="1" applyBorder="1" applyAlignment="1" applyProtection="1">
      <alignment horizontal="center" vertical="center" wrapText="1"/>
      <protection hidden="1"/>
    </xf>
    <xf numFmtId="39" fontId="23" fillId="0" borderId="20" xfId="3" applyNumberFormat="1" applyFont="1" applyFill="1" applyBorder="1" applyAlignment="1" applyProtection="1">
      <alignment horizontal="center" vertical="center" wrapText="1"/>
      <protection hidden="1"/>
    </xf>
    <xf numFmtId="39" fontId="24" fillId="0" borderId="21" xfId="3" applyNumberFormat="1" applyFont="1" applyFill="1" applyBorder="1" applyAlignment="1" applyProtection="1">
      <alignment horizontal="center" vertical="center" wrapText="1"/>
      <protection hidden="1"/>
    </xf>
    <xf numFmtId="39" fontId="7" fillId="0" borderId="67" xfId="3" applyNumberFormat="1" applyFont="1" applyFill="1" applyBorder="1" applyAlignment="1">
      <alignment horizontal="center" vertical="center" wrapText="1"/>
    </xf>
    <xf numFmtId="39" fontId="23" fillId="0" borderId="20" xfId="3" applyNumberFormat="1" applyFont="1" applyFill="1" applyBorder="1" applyAlignment="1">
      <alignment horizontal="center" vertical="center" wrapText="1"/>
    </xf>
    <xf numFmtId="0" fontId="22" fillId="11" borderId="59" xfId="0" applyFont="1" applyFill="1" applyBorder="1" applyAlignment="1">
      <alignment horizontal="left" vertical="center" wrapText="1"/>
    </xf>
    <xf numFmtId="4" fontId="20" fillId="0" borderId="56" xfId="0" applyNumberFormat="1" applyFont="1" applyFill="1" applyBorder="1" applyAlignment="1">
      <alignment horizontal="center" vertical="center" wrapText="1"/>
    </xf>
    <xf numFmtId="4" fontId="20" fillId="0" borderId="63" xfId="0" applyNumberFormat="1" applyFont="1" applyFill="1" applyBorder="1" applyAlignment="1">
      <alignment horizontal="center" vertical="center" wrapText="1"/>
    </xf>
    <xf numFmtId="4" fontId="25" fillId="0" borderId="63" xfId="0" applyNumberFormat="1" applyFont="1" applyFill="1" applyBorder="1" applyAlignment="1" applyProtection="1">
      <alignment horizontal="center" vertical="center" wrapText="1"/>
    </xf>
    <xf numFmtId="10" fontId="7" fillId="0" borderId="64" xfId="4" applyNumberFormat="1" applyFont="1" applyFill="1" applyBorder="1" applyAlignment="1" applyProtection="1">
      <alignment horizontal="center" vertical="center" wrapText="1"/>
      <protection hidden="1"/>
    </xf>
    <xf numFmtId="39" fontId="7" fillId="0" borderId="68" xfId="3" applyNumberFormat="1" applyFont="1" applyFill="1" applyBorder="1" applyAlignment="1">
      <alignment horizontal="center" vertical="center" wrapText="1"/>
    </xf>
    <xf numFmtId="39" fontId="23" fillId="0" borderId="63" xfId="3" applyNumberFormat="1" applyFont="1" applyFill="1" applyBorder="1" applyAlignment="1">
      <alignment horizontal="center" vertical="center" wrapText="1"/>
    </xf>
    <xf numFmtId="39" fontId="24" fillId="0" borderId="64" xfId="3" applyNumberFormat="1" applyFont="1" applyFill="1" applyBorder="1" applyAlignment="1">
      <alignment horizontal="center" vertical="center" wrapText="1"/>
    </xf>
    <xf numFmtId="0" fontId="8" fillId="11" borderId="34" xfId="5" applyFont="1" applyFill="1" applyBorder="1" applyAlignment="1">
      <alignment horizontal="left" vertical="center" wrapText="1"/>
    </xf>
    <xf numFmtId="4" fontId="22" fillId="0" borderId="43" xfId="0" applyNumberFormat="1" applyFont="1" applyFill="1" applyBorder="1" applyAlignment="1">
      <alignment horizontal="center" vertical="center" wrapText="1"/>
    </xf>
    <xf numFmtId="4" fontId="22" fillId="0" borderId="36" xfId="0" applyNumberFormat="1" applyFont="1" applyFill="1" applyBorder="1" applyAlignment="1">
      <alignment horizontal="center" vertical="center" wrapText="1"/>
    </xf>
    <xf numFmtId="10" fontId="8" fillId="0" borderId="37" xfId="4" applyNumberFormat="1" applyFont="1" applyFill="1" applyBorder="1" applyAlignment="1" applyProtection="1">
      <alignment horizontal="center" vertical="center" wrapText="1"/>
      <protection hidden="1"/>
    </xf>
    <xf numFmtId="39" fontId="8" fillId="0" borderId="69" xfId="3" applyNumberFormat="1" applyFont="1" applyFill="1" applyBorder="1" applyAlignment="1">
      <alignment horizontal="center" vertical="center" wrapText="1"/>
    </xf>
    <xf numFmtId="39" fontId="8" fillId="0" borderId="36" xfId="0" applyNumberFormat="1" applyFont="1" applyFill="1" applyBorder="1" applyAlignment="1" applyProtection="1">
      <alignment horizontal="center" vertical="center" wrapText="1"/>
      <protection hidden="1"/>
    </xf>
    <xf numFmtId="39" fontId="26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0" fontId="13" fillId="13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/>
    </xf>
    <xf numFmtId="2" fontId="13" fillId="2" borderId="5" xfId="0" applyNumberFormat="1" applyFont="1" applyFill="1" applyBorder="1" applyAlignment="1">
      <alignment horizontal="center" vertical="center"/>
    </xf>
    <xf numFmtId="2" fontId="14" fillId="2" borderId="5" xfId="1" applyNumberFormat="1" applyFont="1" applyFill="1" applyBorder="1" applyAlignment="1">
      <alignment horizontal="center" vertical="center" wrapText="1"/>
    </xf>
    <xf numFmtId="0" fontId="15" fillId="13" borderId="47" xfId="0" applyFont="1" applyFill="1" applyBorder="1" applyAlignment="1">
      <alignment horizontal="center" vertical="center"/>
    </xf>
    <xf numFmtId="43" fontId="15" fillId="13" borderId="48" xfId="1" applyFont="1" applyFill="1" applyBorder="1" applyAlignment="1">
      <alignment horizontal="center" vertical="center"/>
    </xf>
    <xf numFmtId="0" fontId="13" fillId="13" borderId="48" xfId="0" applyFont="1" applyFill="1" applyBorder="1" applyAlignment="1">
      <alignment horizontal="center" vertical="center"/>
    </xf>
    <xf numFmtId="43" fontId="15" fillId="13" borderId="48" xfId="1" applyFont="1" applyFill="1" applyBorder="1" applyAlignment="1">
      <alignment horizontal="center" vertical="center" wrapText="1"/>
    </xf>
    <xf numFmtId="43" fontId="15" fillId="13" borderId="49" xfId="1" applyFont="1" applyFill="1" applyBorder="1" applyAlignment="1">
      <alignment horizontal="center" vertical="center" wrapText="1"/>
    </xf>
    <xf numFmtId="2" fontId="29" fillId="2" borderId="8" xfId="0" quotePrefix="1" applyNumberFormat="1" applyFont="1" applyFill="1" applyBorder="1" applyAlignment="1">
      <alignment horizontal="center" vertical="center"/>
    </xf>
    <xf numFmtId="2" fontId="29" fillId="0" borderId="8" xfId="0" quotePrefix="1" applyNumberFormat="1" applyFont="1" applyBorder="1" applyAlignment="1">
      <alignment horizontal="center" vertical="center"/>
    </xf>
    <xf numFmtId="2" fontId="29" fillId="2" borderId="6" xfId="0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2" fontId="0" fillId="12" borderId="0" xfId="0" applyNumberFormat="1" applyFont="1" applyFill="1" applyBorder="1" applyAlignment="1">
      <alignment horizontal="center"/>
    </xf>
    <xf numFmtId="2" fontId="0" fillId="12" borderId="50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2" fillId="12" borderId="45" xfId="0" applyFont="1" applyFill="1" applyBorder="1" applyAlignment="1">
      <alignment horizontal="left"/>
    </xf>
    <xf numFmtId="0" fontId="32" fillId="12" borderId="46" xfId="0" applyFont="1" applyFill="1" applyBorder="1" applyAlignment="1">
      <alignment horizontal="center"/>
    </xf>
    <xf numFmtId="0" fontId="32" fillId="12" borderId="46" xfId="0" applyFont="1" applyFill="1" applyBorder="1" applyAlignment="1">
      <alignment horizontal="left"/>
    </xf>
    <xf numFmtId="0" fontId="32" fillId="12" borderId="18" xfId="0" applyFont="1" applyFill="1" applyBorder="1" applyAlignment="1">
      <alignment horizontal="center"/>
    </xf>
    <xf numFmtId="2" fontId="28" fillId="12" borderId="7" xfId="0" applyNumberFormat="1" applyFont="1" applyFill="1" applyBorder="1" applyAlignment="1">
      <alignment horizontal="left"/>
    </xf>
    <xf numFmtId="2" fontId="28" fillId="12" borderId="0" xfId="0" applyNumberFormat="1" applyFont="1" applyFill="1" applyBorder="1" applyAlignment="1">
      <alignment horizontal="left"/>
    </xf>
    <xf numFmtId="0" fontId="32" fillId="12" borderId="47" xfId="0" applyFont="1" applyFill="1" applyBorder="1" applyAlignment="1">
      <alignment horizontal="left"/>
    </xf>
    <xf numFmtId="2" fontId="32" fillId="12" borderId="48" xfId="0" applyNumberFormat="1" applyFont="1" applyFill="1" applyBorder="1" applyAlignment="1">
      <alignment horizontal="center"/>
    </xf>
    <xf numFmtId="0" fontId="32" fillId="12" borderId="48" xfId="0" applyFont="1" applyFill="1" applyBorder="1" applyAlignment="1">
      <alignment horizontal="left"/>
    </xf>
    <xf numFmtId="2" fontId="32" fillId="12" borderId="3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2" fontId="32" fillId="0" borderId="48" xfId="0" applyNumberFormat="1" applyFont="1" applyFill="1" applyBorder="1" applyAlignment="1">
      <alignment horizontal="center"/>
    </xf>
    <xf numFmtId="2" fontId="32" fillId="0" borderId="49" xfId="0" applyNumberFormat="1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32" fillId="0" borderId="53" xfId="0" applyFont="1" applyFill="1" applyBorder="1" applyAlignment="1">
      <alignment horizontal="center"/>
    </xf>
    <xf numFmtId="2" fontId="32" fillId="0" borderId="53" xfId="0" applyNumberFormat="1" applyFont="1" applyFill="1" applyBorder="1" applyAlignment="1">
      <alignment horizontal="center"/>
    </xf>
    <xf numFmtId="2" fontId="32" fillId="0" borderId="55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11" fillId="0" borderId="48" xfId="0" applyFont="1" applyFill="1" applyBorder="1" applyAlignment="1"/>
    <xf numFmtId="2" fontId="32" fillId="0" borderId="0" xfId="0" applyNumberFormat="1" applyFont="1" applyFill="1" applyBorder="1" applyAlignment="1">
      <alignment horizontal="center"/>
    </xf>
    <xf numFmtId="0" fontId="32" fillId="12" borderId="45" xfId="0" applyFont="1" applyFill="1" applyBorder="1" applyAlignment="1">
      <alignment horizontal="center"/>
    </xf>
    <xf numFmtId="2" fontId="28" fillId="12" borderId="7" xfId="0" applyNumberFormat="1" applyFont="1" applyFill="1" applyBorder="1" applyAlignment="1">
      <alignment horizontal="left" wrapText="1"/>
    </xf>
    <xf numFmtId="2" fontId="28" fillId="12" borderId="0" xfId="0" applyNumberFormat="1" applyFont="1" applyFill="1" applyBorder="1" applyAlignment="1">
      <alignment horizontal="center"/>
    </xf>
    <xf numFmtId="0" fontId="32" fillId="12" borderId="47" xfId="0" applyFont="1" applyFill="1" applyBorder="1" applyAlignment="1">
      <alignment horizontal="center"/>
    </xf>
    <xf numFmtId="0" fontId="32" fillId="12" borderId="48" xfId="0" applyFont="1" applyFill="1" applyBorder="1" applyAlignment="1">
      <alignment horizontal="center"/>
    </xf>
    <xf numFmtId="0" fontId="11" fillId="12" borderId="45" xfId="0" applyFont="1" applyFill="1" applyBorder="1" applyAlignment="1">
      <alignment horizontal="center" vertical="center"/>
    </xf>
    <xf numFmtId="0" fontId="32" fillId="12" borderId="46" xfId="0" applyFont="1" applyFill="1" applyBorder="1" applyAlignment="1">
      <alignment horizontal="center" vertical="center"/>
    </xf>
    <xf numFmtId="0" fontId="32" fillId="12" borderId="18" xfId="0" applyFont="1" applyFill="1" applyBorder="1" applyAlignment="1">
      <alignment horizontal="center" vertical="center"/>
    </xf>
    <xf numFmtId="2" fontId="28" fillId="12" borderId="0" xfId="0" applyNumberFormat="1" applyFont="1" applyFill="1" applyBorder="1" applyAlignment="1">
      <alignment horizontal="center" vertical="center"/>
    </xf>
    <xf numFmtId="2" fontId="0" fillId="12" borderId="0" xfId="0" applyNumberFormat="1" applyFont="1" applyFill="1" applyBorder="1" applyAlignment="1">
      <alignment horizontal="center" vertical="center"/>
    </xf>
    <xf numFmtId="2" fontId="0" fillId="12" borderId="50" xfId="0" applyNumberFormat="1" applyFont="1" applyFill="1" applyBorder="1" applyAlignment="1">
      <alignment horizontal="center" vertical="center"/>
    </xf>
    <xf numFmtId="0" fontId="32" fillId="12" borderId="71" xfId="0" applyFont="1" applyFill="1" applyBorder="1" applyAlignment="1">
      <alignment horizontal="center" vertical="center"/>
    </xf>
    <xf numFmtId="2" fontId="32" fillId="12" borderId="48" xfId="0" applyNumberFormat="1" applyFont="1" applyFill="1" applyBorder="1" applyAlignment="1">
      <alignment horizontal="center" vertical="center"/>
    </xf>
    <xf numFmtId="0" fontId="32" fillId="12" borderId="48" xfId="0" applyFont="1" applyFill="1" applyBorder="1" applyAlignment="1">
      <alignment horizontal="center" vertical="center"/>
    </xf>
    <xf numFmtId="2" fontId="32" fillId="12" borderId="33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/>
    </xf>
    <xf numFmtId="0" fontId="32" fillId="12" borderId="3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left"/>
    </xf>
    <xf numFmtId="2" fontId="0" fillId="12" borderId="8" xfId="0" applyNumberFormat="1" applyFont="1" applyFill="1" applyBorder="1" applyAlignment="1">
      <alignment horizontal="center"/>
    </xf>
    <xf numFmtId="0" fontId="11" fillId="12" borderId="47" xfId="0" applyFont="1" applyFill="1" applyBorder="1" applyAlignment="1">
      <alignment horizontal="center"/>
    </xf>
    <xf numFmtId="2" fontId="32" fillId="12" borderId="49" xfId="0" applyNumberFormat="1" applyFont="1" applyFill="1" applyBorder="1" applyAlignment="1">
      <alignment horizontal="center"/>
    </xf>
    <xf numFmtId="0" fontId="0" fillId="12" borderId="42" xfId="0" applyFont="1" applyFill="1" applyBorder="1" applyAlignment="1">
      <alignment vertical="center"/>
    </xf>
    <xf numFmtId="0" fontId="0" fillId="12" borderId="58" xfId="0" applyFont="1" applyFill="1" applyBorder="1" applyAlignment="1">
      <alignment horizontal="left" vertical="center"/>
    </xf>
    <xf numFmtId="2" fontId="28" fillId="12" borderId="73" xfId="0" applyNumberFormat="1" applyFont="1" applyFill="1" applyBorder="1" applyAlignment="1">
      <alignment horizontal="center" vertical="center"/>
    </xf>
    <xf numFmtId="2" fontId="0" fillId="12" borderId="61" xfId="0" applyNumberFormat="1" applyFont="1" applyFill="1" applyBorder="1" applyAlignment="1">
      <alignment horizontal="center" vertical="center"/>
    </xf>
    <xf numFmtId="2" fontId="28" fillId="12" borderId="61" xfId="0" applyNumberFormat="1" applyFont="1" applyFill="1" applyBorder="1" applyAlignment="1">
      <alignment horizontal="center" vertical="center"/>
    </xf>
    <xf numFmtId="2" fontId="0" fillId="12" borderId="64" xfId="0" applyNumberFormat="1" applyFont="1" applyFill="1" applyBorder="1" applyAlignment="1">
      <alignment horizontal="center" vertical="center"/>
    </xf>
    <xf numFmtId="2" fontId="28" fillId="12" borderId="74" xfId="0" applyNumberFormat="1" applyFont="1" applyFill="1" applyBorder="1" applyAlignment="1">
      <alignment horizontal="center" vertical="center"/>
    </xf>
    <xf numFmtId="2" fontId="28" fillId="12" borderId="70" xfId="0" applyNumberFormat="1" applyFont="1" applyFill="1" applyBorder="1" applyAlignment="1">
      <alignment horizontal="center" vertical="center"/>
    </xf>
    <xf numFmtId="2" fontId="0" fillId="12" borderId="53" xfId="0" applyNumberFormat="1" applyFont="1" applyFill="1" applyBorder="1" applyAlignment="1">
      <alignment horizontal="center" vertical="center"/>
    </xf>
    <xf numFmtId="2" fontId="28" fillId="12" borderId="53" xfId="0" applyNumberFormat="1" applyFont="1" applyFill="1" applyBorder="1" applyAlignment="1">
      <alignment horizontal="center" vertical="center"/>
    </xf>
    <xf numFmtId="2" fontId="0" fillId="12" borderId="55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/>
    </xf>
    <xf numFmtId="0" fontId="32" fillId="12" borderId="0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2" fontId="31" fillId="0" borderId="50" xfId="0" applyNumberFormat="1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0" fontId="30" fillId="12" borderId="45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2" fontId="4" fillId="12" borderId="0" xfId="0" applyNumberFormat="1" applyFont="1" applyFill="1" applyBorder="1" applyAlignment="1">
      <alignment horizontal="center" vertical="center"/>
    </xf>
    <xf numFmtId="2" fontId="31" fillId="12" borderId="0" xfId="0" applyNumberFormat="1" applyFont="1" applyFill="1" applyBorder="1" applyAlignment="1">
      <alignment horizontal="center" vertical="center"/>
    </xf>
    <xf numFmtId="2" fontId="31" fillId="12" borderId="50" xfId="0" applyNumberFormat="1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center" vertical="center"/>
    </xf>
    <xf numFmtId="2" fontId="2" fillId="12" borderId="53" xfId="0" applyNumberFormat="1" applyFont="1" applyFill="1" applyBorder="1" applyAlignment="1">
      <alignment horizontal="center" vertical="center"/>
    </xf>
    <xf numFmtId="2" fontId="2" fillId="12" borderId="55" xfId="0" applyNumberFormat="1" applyFont="1" applyFill="1" applyBorder="1" applyAlignment="1">
      <alignment horizontal="center" vertical="center"/>
    </xf>
    <xf numFmtId="2" fontId="30" fillId="12" borderId="33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0" xfId="0" applyFont="1"/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2" fontId="31" fillId="12" borderId="61" xfId="0" applyNumberFormat="1" applyFont="1" applyFill="1" applyBorder="1" applyAlignment="1">
      <alignment horizontal="center" vertical="center"/>
    </xf>
    <xf numFmtId="2" fontId="4" fillId="12" borderId="61" xfId="0" applyNumberFormat="1" applyFont="1" applyFill="1" applyBorder="1" applyAlignment="1">
      <alignment horizontal="center" vertical="center"/>
    </xf>
    <xf numFmtId="2" fontId="31" fillId="12" borderId="64" xfId="0" applyNumberFormat="1" applyFont="1" applyFill="1" applyBorder="1" applyAlignment="1">
      <alignment horizontal="center" vertical="center"/>
    </xf>
    <xf numFmtId="2" fontId="31" fillId="12" borderId="53" xfId="0" applyNumberFormat="1" applyFont="1" applyFill="1" applyBorder="1" applyAlignment="1">
      <alignment horizontal="center" vertical="center"/>
    </xf>
    <xf numFmtId="2" fontId="4" fillId="12" borderId="53" xfId="0" applyNumberFormat="1" applyFont="1" applyFill="1" applyBorder="1" applyAlignment="1">
      <alignment horizontal="center" vertical="center"/>
    </xf>
    <xf numFmtId="2" fontId="31" fillId="12" borderId="55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2" fillId="12" borderId="45" xfId="0" applyFont="1" applyFill="1" applyBorder="1" applyAlignment="1">
      <alignment horizontal="left" vertical="center"/>
    </xf>
    <xf numFmtId="0" fontId="2" fillId="12" borderId="46" xfId="0" applyFont="1" applyFill="1" applyBorder="1" applyAlignment="1">
      <alignment horizontal="left" vertical="center"/>
    </xf>
    <xf numFmtId="2" fontId="4" fillId="12" borderId="7" xfId="0" applyNumberFormat="1" applyFont="1" applyFill="1" applyBorder="1" applyAlignment="1">
      <alignment horizontal="left" vertical="center"/>
    </xf>
    <xf numFmtId="2" fontId="4" fillId="12" borderId="0" xfId="0" applyNumberFormat="1" applyFont="1" applyFill="1" applyBorder="1" applyAlignment="1">
      <alignment horizontal="left" vertical="center"/>
    </xf>
    <xf numFmtId="0" fontId="2" fillId="12" borderId="47" xfId="0" applyFont="1" applyFill="1" applyBorder="1" applyAlignment="1">
      <alignment horizontal="left" vertical="center"/>
    </xf>
    <xf numFmtId="2" fontId="2" fillId="12" borderId="48" xfId="0" applyNumberFormat="1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left" vertical="center"/>
    </xf>
    <xf numFmtId="2" fontId="2" fillId="12" borderId="33" xfId="0" applyNumberFormat="1" applyFont="1" applyFill="1" applyBorder="1" applyAlignment="1">
      <alignment horizontal="center" vertical="center"/>
    </xf>
    <xf numFmtId="0" fontId="31" fillId="12" borderId="5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" fontId="31" fillId="12" borderId="8" xfId="0" applyNumberFormat="1" applyFont="1" applyFill="1" applyBorder="1" applyAlignment="1">
      <alignment horizontal="center" vertical="center"/>
    </xf>
    <xf numFmtId="1" fontId="31" fillId="12" borderId="6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0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left" vertical="center"/>
    </xf>
    <xf numFmtId="2" fontId="31" fillId="12" borderId="8" xfId="0" applyNumberFormat="1" applyFont="1" applyFill="1" applyBorder="1" applyAlignment="1">
      <alignment horizontal="center" vertical="center"/>
    </xf>
    <xf numFmtId="0" fontId="30" fillId="12" borderId="47" xfId="0" applyFont="1" applyFill="1" applyBorder="1" applyAlignment="1">
      <alignment horizontal="center" vertical="center"/>
    </xf>
    <xf numFmtId="2" fontId="2" fillId="12" borderId="49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31" fillId="0" borderId="8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2" fontId="4" fillId="12" borderId="7" xfId="0" applyNumberFormat="1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0" fontId="30" fillId="12" borderId="48" xfId="0" applyFont="1" applyFill="1" applyBorder="1" applyAlignment="1">
      <alignment vertical="center"/>
    </xf>
    <xf numFmtId="1" fontId="31" fillId="0" borderId="6" xfId="0" applyNumberFormat="1" applyFont="1" applyFill="1" applyBorder="1" applyAlignment="1">
      <alignment horizontal="center" vertical="center"/>
    </xf>
    <xf numFmtId="1" fontId="31" fillId="0" borderId="8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1" fontId="4" fillId="12" borderId="7" xfId="0" applyNumberFormat="1" applyFont="1" applyFill="1" applyBorder="1" applyAlignment="1">
      <alignment horizontal="left" vertical="center"/>
    </xf>
    <xf numFmtId="0" fontId="4" fillId="12" borderId="7" xfId="0" applyFont="1" applyFill="1" applyBorder="1" applyAlignment="1">
      <alignment horizontal="left" vertical="center"/>
    </xf>
    <xf numFmtId="2" fontId="4" fillId="12" borderId="8" xfId="0" applyNumberFormat="1" applyFont="1" applyFill="1" applyBorder="1" applyAlignment="1">
      <alignment horizontal="center" vertical="center"/>
    </xf>
    <xf numFmtId="0" fontId="31" fillId="12" borderId="55" xfId="0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" fontId="31" fillId="12" borderId="33" xfId="0" applyNumberFormat="1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horizontal="center" vertical="center"/>
    </xf>
    <xf numFmtId="0" fontId="2" fillId="12" borderId="72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1" fontId="31" fillId="12" borderId="20" xfId="0" applyNumberFormat="1" applyFont="1" applyFill="1" applyBorder="1" applyAlignment="1">
      <alignment horizontal="center" vertical="center"/>
    </xf>
    <xf numFmtId="1" fontId="4" fillId="12" borderId="20" xfId="0" applyNumberFormat="1" applyFont="1" applyFill="1" applyBorder="1" applyAlignment="1">
      <alignment horizontal="center" vertical="center"/>
    </xf>
    <xf numFmtId="1" fontId="31" fillId="12" borderId="32" xfId="0" applyNumberFormat="1" applyFont="1" applyFill="1" applyBorder="1" applyAlignment="1">
      <alignment horizontal="center" vertical="center"/>
    </xf>
    <xf numFmtId="1" fontId="4" fillId="12" borderId="32" xfId="0" applyNumberFormat="1" applyFont="1" applyFill="1" applyBorder="1" applyAlignment="1">
      <alignment horizontal="center" vertical="center"/>
    </xf>
    <xf numFmtId="2" fontId="4" fillId="12" borderId="19" xfId="0" applyNumberFormat="1" applyFont="1" applyFill="1" applyBorder="1" applyAlignment="1">
      <alignment horizontal="left" vertical="center" wrapText="1"/>
    </xf>
    <xf numFmtId="2" fontId="4" fillId="12" borderId="31" xfId="0" applyNumberFormat="1" applyFont="1" applyFill="1" applyBorder="1" applyAlignment="1">
      <alignment horizontal="left" vertical="center" wrapText="1"/>
    </xf>
    <xf numFmtId="1" fontId="4" fillId="12" borderId="7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1" fontId="2" fillId="12" borderId="49" xfId="0" applyNumberFormat="1" applyFont="1" applyFill="1" applyBorder="1" applyAlignment="1">
      <alignment horizontal="center" vertical="center"/>
    </xf>
    <xf numFmtId="165" fontId="4" fillId="7" borderId="16" xfId="0" applyNumberFormat="1" applyFont="1" applyFill="1" applyBorder="1" applyAlignment="1" applyProtection="1">
      <alignment horizontal="left" vertical="center"/>
      <protection hidden="1"/>
    </xf>
    <xf numFmtId="49" fontId="2" fillId="7" borderId="17" xfId="0" applyNumberFormat="1" applyFont="1" applyFill="1" applyBorder="1" applyAlignment="1" applyProtection="1">
      <alignment horizontal="left" vertical="center"/>
      <protection hidden="1"/>
    </xf>
    <xf numFmtId="0" fontId="2" fillId="7" borderId="17" xfId="0" applyFont="1" applyFill="1" applyBorder="1" applyAlignment="1" applyProtection="1">
      <alignment vertical="center" wrapText="1"/>
      <protection hidden="1"/>
    </xf>
    <xf numFmtId="164" fontId="4" fillId="7" borderId="17" xfId="0" applyNumberFormat="1" applyFont="1" applyFill="1" applyBorder="1" applyAlignment="1" applyProtection="1">
      <alignment horizontal="center" vertical="center"/>
      <protection hidden="1"/>
    </xf>
    <xf numFmtId="4" fontId="4" fillId="7" borderId="18" xfId="1" applyNumberFormat="1" applyFont="1" applyFill="1" applyBorder="1" applyAlignment="1" applyProtection="1">
      <alignment vertical="center"/>
      <protection hidden="1"/>
    </xf>
    <xf numFmtId="165" fontId="4" fillId="3" borderId="19" xfId="0" applyNumberFormat="1" applyFont="1" applyFill="1" applyBorder="1" applyAlignment="1" applyProtection="1">
      <alignment horizontal="center" vertical="center"/>
      <protection hidden="1"/>
    </xf>
    <xf numFmtId="49" fontId="2" fillId="4" borderId="20" xfId="0" applyNumberFormat="1" applyFont="1" applyFill="1" applyBorder="1" applyAlignment="1" applyProtection="1">
      <alignment horizontal="left" vertical="center"/>
      <protection hidden="1"/>
    </xf>
    <xf numFmtId="165" fontId="4" fillId="4" borderId="19" xfId="0" applyNumberFormat="1" applyFont="1" applyFill="1" applyBorder="1" applyAlignment="1" applyProtection="1">
      <alignment horizontal="center" vertical="center"/>
      <protection hidden="1"/>
    </xf>
    <xf numFmtId="165" fontId="4" fillId="5" borderId="25" xfId="0" applyNumberFormat="1" applyFont="1" applyFill="1" applyBorder="1" applyAlignment="1" applyProtection="1">
      <alignment horizontal="center" vertical="center"/>
      <protection hidden="1"/>
    </xf>
    <xf numFmtId="49" fontId="4" fillId="5" borderId="26" xfId="0" applyNumberFormat="1" applyFont="1" applyFill="1" applyBorder="1" applyAlignment="1" applyProtection="1">
      <alignment horizontal="left" vertical="center"/>
      <protection hidden="1"/>
    </xf>
    <xf numFmtId="165" fontId="4" fillId="0" borderId="31" xfId="0" applyNumberFormat="1" applyFont="1" applyFill="1" applyBorder="1" applyAlignment="1" applyProtection="1">
      <alignment horizontal="center" vertical="center"/>
      <protection hidden="1"/>
    </xf>
    <xf numFmtId="49" fontId="4" fillId="0" borderId="32" xfId="0" applyNumberFormat="1" applyFont="1" applyFill="1" applyBorder="1" applyAlignment="1" applyProtection="1">
      <alignment horizontal="left" vertical="center"/>
      <protection hidden="1"/>
    </xf>
    <xf numFmtId="165" fontId="7" fillId="5" borderId="34" xfId="0" applyNumberFormat="1" applyFont="1" applyFill="1" applyBorder="1" applyAlignment="1" applyProtection="1">
      <alignment horizontal="left" vertical="center"/>
      <protection hidden="1"/>
    </xf>
    <xf numFmtId="49" fontId="7" fillId="5" borderId="35" xfId="0" applyNumberFormat="1" applyFont="1" applyFill="1" applyBorder="1" applyAlignment="1" applyProtection="1">
      <alignment horizontal="left" vertical="center"/>
      <protection hidden="1"/>
    </xf>
    <xf numFmtId="0" fontId="8" fillId="5" borderId="35" xfId="0" applyFont="1" applyFill="1" applyBorder="1" applyAlignment="1" applyProtection="1">
      <alignment vertical="center" wrapText="1"/>
      <protection hidden="1"/>
    </xf>
    <xf numFmtId="164" fontId="7" fillId="5" borderId="35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vertical="center" wrapText="1"/>
      <protection hidden="1"/>
    </xf>
    <xf numFmtId="4" fontId="4" fillId="0" borderId="20" xfId="1" applyNumberFormat="1" applyFont="1" applyFill="1" applyBorder="1" applyAlignment="1" applyProtection="1">
      <alignment horizontal="right" vertical="center"/>
      <protection locked="0"/>
    </xf>
    <xf numFmtId="0" fontId="8" fillId="6" borderId="25" xfId="0" applyFont="1" applyFill="1" applyBorder="1" applyAlignment="1" applyProtection="1">
      <alignment vertical="center"/>
      <protection hidden="1"/>
    </xf>
    <xf numFmtId="1" fontId="8" fillId="6" borderId="26" xfId="0" applyNumberFormat="1" applyFont="1" applyFill="1" applyBorder="1" applyAlignment="1" applyProtection="1">
      <alignment horizontal="left" vertical="center"/>
      <protection hidden="1"/>
    </xf>
    <xf numFmtId="0" fontId="8" fillId="6" borderId="26" xfId="0" applyFont="1" applyFill="1" applyBorder="1" applyAlignment="1" applyProtection="1">
      <alignment vertical="center"/>
      <protection hidden="1"/>
    </xf>
    <xf numFmtId="164" fontId="8" fillId="6" borderId="4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30" fillId="12" borderId="7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>
      <alignment horizontal="center" vertical="center" wrapText="1"/>
    </xf>
    <xf numFmtId="0" fontId="30" fillId="12" borderId="8" xfId="0" applyFont="1" applyFill="1" applyBorder="1" applyAlignment="1">
      <alignment horizontal="center" vertical="center" wrapText="1"/>
    </xf>
    <xf numFmtId="0" fontId="31" fillId="12" borderId="61" xfId="0" applyFont="1" applyFill="1" applyBorder="1" applyAlignment="1">
      <alignment horizontal="center" vertical="center" wrapText="1"/>
    </xf>
    <xf numFmtId="1" fontId="31" fillId="12" borderId="62" xfId="0" applyNumberFormat="1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center" vertical="center" wrapText="1"/>
    </xf>
    <xf numFmtId="1" fontId="31" fillId="12" borderId="8" xfId="0" applyNumberFormat="1" applyFont="1" applyFill="1" applyBorder="1" applyAlignment="1">
      <alignment horizontal="center" vertical="center" wrapText="1"/>
    </xf>
    <xf numFmtId="0" fontId="31" fillId="12" borderId="53" xfId="0" applyFont="1" applyFill="1" applyBorder="1" applyAlignment="1">
      <alignment horizontal="center" vertical="center" wrapText="1"/>
    </xf>
    <xf numFmtId="1" fontId="31" fillId="12" borderId="54" xfId="0" applyNumberFormat="1" applyFont="1" applyFill="1" applyBorder="1" applyAlignment="1">
      <alignment horizontal="center" vertical="center" wrapText="1"/>
    </xf>
    <xf numFmtId="0" fontId="31" fillId="12" borderId="5" xfId="0" applyFont="1" applyFill="1" applyBorder="1" applyAlignment="1">
      <alignment horizontal="center" vertical="center" wrapText="1"/>
    </xf>
    <xf numFmtId="1" fontId="31" fillId="12" borderId="6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vertical="center"/>
    </xf>
    <xf numFmtId="0" fontId="31" fillId="12" borderId="7" xfId="0" applyFont="1" applyFill="1" applyBorder="1" applyAlignment="1">
      <alignment vertical="center"/>
    </xf>
    <xf numFmtId="0" fontId="31" fillId="12" borderId="1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center" vertical="center" wrapText="1"/>
    </xf>
    <xf numFmtId="0" fontId="31" fillId="12" borderId="3" xfId="0" applyFont="1" applyFill="1" applyBorder="1" applyAlignment="1">
      <alignment horizontal="center" vertical="center" wrapText="1"/>
    </xf>
    <xf numFmtId="0" fontId="31" fillId="12" borderId="2" xfId="0" applyFont="1" applyFill="1" applyBorder="1" applyAlignment="1">
      <alignment horizontal="left" vertical="center" wrapText="1"/>
    </xf>
    <xf numFmtId="1" fontId="31" fillId="12" borderId="17" xfId="0" applyNumberFormat="1" applyFont="1" applyFill="1" applyBorder="1" applyAlignment="1">
      <alignment horizontal="center" vertical="center" wrapText="1"/>
    </xf>
    <xf numFmtId="0" fontId="31" fillId="12" borderId="0" xfId="0" applyFont="1" applyFill="1" applyBorder="1" applyAlignment="1">
      <alignment horizontal="left" vertical="center" wrapText="1"/>
    </xf>
    <xf numFmtId="1" fontId="31" fillId="12" borderId="20" xfId="0" applyNumberFormat="1" applyFont="1" applyFill="1" applyBorder="1" applyAlignment="1">
      <alignment horizontal="center" vertical="center" wrapText="1"/>
    </xf>
    <xf numFmtId="0" fontId="31" fillId="12" borderId="53" xfId="0" applyFont="1" applyFill="1" applyBorder="1" applyAlignment="1">
      <alignment horizontal="left" vertical="center" wrapText="1"/>
    </xf>
    <xf numFmtId="0" fontId="31" fillId="12" borderId="61" xfId="0" applyFont="1" applyFill="1" applyBorder="1" applyAlignment="1">
      <alignment horizontal="left" vertical="center" wrapText="1"/>
    </xf>
    <xf numFmtId="0" fontId="33" fillId="12" borderId="4" xfId="0" applyFont="1" applyFill="1" applyBorder="1" applyAlignment="1">
      <alignment horizontal="left" vertical="center" wrapText="1"/>
    </xf>
    <xf numFmtId="0" fontId="31" fillId="12" borderId="4" xfId="0" applyFont="1" applyFill="1" applyBorder="1" applyAlignment="1">
      <alignment horizontal="left" vertical="center" wrapText="1"/>
    </xf>
    <xf numFmtId="0" fontId="31" fillId="12" borderId="5" xfId="0" applyFont="1" applyFill="1" applyBorder="1" applyAlignment="1">
      <alignment horizontal="left" vertical="center" wrapText="1"/>
    </xf>
    <xf numFmtId="1" fontId="31" fillId="12" borderId="32" xfId="0" applyNumberFormat="1" applyFont="1" applyFill="1" applyBorder="1" applyAlignment="1">
      <alignment horizontal="center" vertical="center" wrapText="1"/>
    </xf>
    <xf numFmtId="1" fontId="31" fillId="12" borderId="33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65" fontId="34" fillId="0" borderId="76" xfId="0" applyNumberFormat="1" applyFont="1" applyFill="1" applyBorder="1" applyAlignment="1" applyProtection="1">
      <alignment horizontal="center" vertical="center"/>
      <protection hidden="1"/>
    </xf>
    <xf numFmtId="2" fontId="4" fillId="0" borderId="20" xfId="0" applyNumberFormat="1" applyFont="1" applyFill="1" applyBorder="1" applyAlignment="1" applyProtection="1">
      <alignment vertical="center"/>
      <protection hidden="1"/>
    </xf>
    <xf numFmtId="49" fontId="4" fillId="0" borderId="19" xfId="0" applyNumberFormat="1" applyFont="1" applyFill="1" applyBorder="1" applyAlignment="1" applyProtection="1">
      <alignment horizontal="left" vertical="center"/>
      <protection hidden="1"/>
    </xf>
    <xf numFmtId="49" fontId="4" fillId="0" borderId="28" xfId="0" applyNumberFormat="1" applyFont="1" applyFill="1" applyBorder="1" applyAlignment="1" applyProtection="1">
      <alignment horizontal="left" vertical="center"/>
      <protection hidden="1"/>
    </xf>
    <xf numFmtId="2" fontId="4" fillId="0" borderId="30" xfId="0" applyNumberFormat="1" applyFont="1" applyFill="1" applyBorder="1" applyAlignment="1" applyProtection="1">
      <alignment horizontal="center" vertical="center"/>
      <protection hidden="1"/>
    </xf>
    <xf numFmtId="2" fontId="4" fillId="0" borderId="32" xfId="0" applyNumberFormat="1" applyFont="1" applyFill="1" applyBorder="1" applyAlignment="1" applyProtection="1">
      <alignment vertical="center" wrapText="1"/>
      <protection hidden="1"/>
    </xf>
    <xf numFmtId="2" fontId="4" fillId="0" borderId="32" xfId="0" applyNumberFormat="1" applyFont="1" applyFill="1" applyBorder="1" applyAlignment="1" applyProtection="1">
      <alignment horizontal="center" vertical="center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/>
    </xf>
    <xf numFmtId="2" fontId="4" fillId="0" borderId="63" xfId="0" applyNumberFormat="1" applyFont="1" applyFill="1" applyBorder="1" applyAlignment="1" applyProtection="1">
      <alignment horizontal="center" vertical="center"/>
      <protection hidden="1"/>
    </xf>
    <xf numFmtId="165" fontId="4" fillId="0" borderId="20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9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vertical="center" wrapText="1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4" fontId="2" fillId="0" borderId="21" xfId="1" applyNumberFormat="1" applyFont="1" applyFill="1" applyBorder="1" applyAlignment="1" applyProtection="1">
      <alignment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1" xfId="1" applyNumberFormat="1" applyFont="1" applyFill="1" applyBorder="1" applyAlignment="1" applyProtection="1">
      <alignment vertical="center" wrapText="1"/>
      <protection hidden="1"/>
    </xf>
    <xf numFmtId="165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63" xfId="0" applyNumberFormat="1" applyFont="1" applyFill="1" applyBorder="1" applyAlignment="1" applyProtection="1">
      <alignment horizontal="left" vertical="center"/>
      <protection hidden="1"/>
    </xf>
    <xf numFmtId="2" fontId="4" fillId="0" borderId="63" xfId="0" applyNumberFormat="1" applyFont="1" applyFill="1" applyBorder="1" applyAlignment="1" applyProtection="1">
      <alignment vertical="center" wrapText="1"/>
      <protection hidden="1"/>
    </xf>
    <xf numFmtId="165" fontId="2" fillId="0" borderId="57" xfId="0" applyNumberFormat="1" applyFont="1" applyFill="1" applyBorder="1" applyAlignment="1" applyProtection="1">
      <alignment horizontal="center" vertical="center"/>
      <protection hidden="1"/>
    </xf>
    <xf numFmtId="49" fontId="2" fillId="0" borderId="72" xfId="0" applyNumberFormat="1" applyFont="1" applyFill="1" applyBorder="1" applyAlignment="1" applyProtection="1">
      <alignment horizontal="left" vertical="center"/>
      <protection hidden="1"/>
    </xf>
    <xf numFmtId="2" fontId="2" fillId="0" borderId="7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55" xfId="0" applyNumberFormat="1" applyFont="1" applyFill="1" applyBorder="1" applyAlignment="1" applyProtection="1">
      <alignment horizontal="left" vertical="center" wrapText="1"/>
      <protection hidden="1"/>
    </xf>
    <xf numFmtId="165" fontId="4" fillId="4" borderId="43" xfId="0" applyNumberFormat="1" applyFont="1" applyFill="1" applyBorder="1" applyAlignment="1" applyProtection="1">
      <alignment horizontal="center" vertical="center"/>
      <protection hidden="1"/>
    </xf>
    <xf numFmtId="49" fontId="2" fillId="4" borderId="36" xfId="0" applyNumberFormat="1" applyFont="1" applyFill="1" applyBorder="1" applyAlignment="1" applyProtection="1">
      <alignment horizontal="left" vertical="center"/>
      <protection hidden="1"/>
    </xf>
    <xf numFmtId="2" fontId="2" fillId="0" borderId="20" xfId="1" applyNumberFormat="1" applyFont="1" applyFill="1" applyBorder="1" applyAlignment="1" applyProtection="1">
      <alignment horizontal="center" vertical="center"/>
      <protection hidden="1"/>
    </xf>
    <xf numFmtId="4" fontId="2" fillId="0" borderId="20" xfId="1" applyNumberFormat="1" applyFont="1" applyFill="1" applyBorder="1" applyAlignment="1" applyProtection="1">
      <alignment horizontal="right" vertical="center"/>
      <protection hidden="1"/>
    </xf>
    <xf numFmtId="0" fontId="2" fillId="0" borderId="20" xfId="0" applyFont="1" applyFill="1" applyBorder="1" applyAlignment="1" applyProtection="1">
      <alignment horizontal="left" vertical="center" wrapText="1"/>
      <protection hidden="1"/>
    </xf>
    <xf numFmtId="0" fontId="30" fillId="12" borderId="47" xfId="0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31" fillId="12" borderId="50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left" vertical="center"/>
    </xf>
    <xf numFmtId="0" fontId="8" fillId="5" borderId="4" xfId="0" applyFont="1" applyFill="1" applyBorder="1" applyAlignment="1" applyProtection="1">
      <alignment vertical="center"/>
      <protection hidden="1"/>
    </xf>
    <xf numFmtId="1" fontId="8" fillId="5" borderId="5" xfId="0" applyNumberFormat="1" applyFont="1" applyFill="1" applyBorder="1" applyAlignment="1" applyProtection="1">
      <alignment horizontal="left" vertical="center"/>
      <protection hidden="1"/>
    </xf>
    <xf numFmtId="0" fontId="8" fillId="5" borderId="5" xfId="0" applyFont="1" applyFill="1" applyBorder="1" applyAlignment="1" applyProtection="1">
      <alignment vertical="center"/>
      <protection hidden="1"/>
    </xf>
    <xf numFmtId="4" fontId="8" fillId="5" borderId="5" xfId="0" applyNumberFormat="1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4" fontId="8" fillId="5" borderId="78" xfId="0" applyNumberFormat="1" applyFont="1" applyFill="1" applyBorder="1" applyAlignment="1" applyProtection="1">
      <alignment horizontal="right" vertical="center"/>
      <protection hidden="1"/>
    </xf>
    <xf numFmtId="4" fontId="8" fillId="5" borderId="79" xfId="0" applyNumberFormat="1" applyFont="1" applyFill="1" applyBorder="1" applyAlignment="1" applyProtection="1">
      <alignment horizontal="right" vertical="center"/>
      <protection hidden="1"/>
    </xf>
    <xf numFmtId="0" fontId="2" fillId="4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32" xfId="0" applyNumberFormat="1" applyFont="1" applyFill="1" applyBorder="1" applyAlignment="1" applyProtection="1">
      <alignment horizontal="left" vertical="center"/>
      <protection hidden="1"/>
    </xf>
    <xf numFmtId="4" fontId="2" fillId="6" borderId="5" xfId="0" applyNumberFormat="1" applyFont="1" applyFill="1" applyBorder="1" applyAlignment="1" applyProtection="1">
      <alignment horizontal="right" vertical="center" wrapText="1"/>
      <protection hidden="1"/>
    </xf>
    <xf numFmtId="4" fontId="4" fillId="7" borderId="17" xfId="0" applyNumberFormat="1" applyFont="1" applyFill="1" applyBorder="1" applyAlignment="1" applyProtection="1">
      <alignment horizontal="right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/>
      <protection hidden="1"/>
    </xf>
    <xf numFmtId="4" fontId="4" fillId="0" borderId="30" xfId="0" applyNumberFormat="1" applyFont="1" applyFill="1" applyBorder="1" applyAlignment="1" applyProtection="1">
      <alignment horizontal="right" vertical="center"/>
      <protection locked="0"/>
    </xf>
    <xf numFmtId="4" fontId="4" fillId="0" borderId="29" xfId="0" applyNumberFormat="1" applyFont="1" applyFill="1" applyBorder="1" applyAlignment="1" applyProtection="1">
      <alignment horizontal="right" vertical="center"/>
      <protection hidden="1"/>
    </xf>
    <xf numFmtId="4" fontId="4" fillId="0" borderId="40" xfId="2" applyNumberFormat="1" applyFont="1" applyFill="1" applyBorder="1" applyAlignment="1" applyProtection="1">
      <alignment horizontal="right" vertical="center" wrapText="1"/>
      <protection locked="0"/>
    </xf>
    <xf numFmtId="4" fontId="2" fillId="5" borderId="36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63" xfId="0" applyNumberFormat="1" applyFont="1" applyFill="1" applyBorder="1" applyAlignment="1" applyProtection="1">
      <alignment horizontal="right" vertical="center"/>
      <protection locked="0"/>
    </xf>
    <xf numFmtId="4" fontId="2" fillId="0" borderId="72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4" fontId="4" fillId="0" borderId="40" xfId="2" applyNumberFormat="1" applyFont="1" applyFill="1" applyBorder="1" applyAlignment="1" applyProtection="1">
      <alignment horizontal="right" vertical="center" wrapText="1"/>
      <protection hidden="1"/>
    </xf>
    <xf numFmtId="4" fontId="8" fillId="5" borderId="37" xfId="0" applyNumberFormat="1" applyFont="1" applyFill="1" applyBorder="1" applyAlignment="1" applyProtection="1">
      <alignment horizontal="right" vertical="center" wrapText="1"/>
      <protection hidden="1"/>
    </xf>
    <xf numFmtId="4" fontId="8" fillId="6" borderId="36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 wrapText="1"/>
      <protection hidden="1"/>
    </xf>
    <xf numFmtId="49" fontId="4" fillId="0" borderId="22" xfId="0" applyNumberFormat="1" applyFont="1" applyFill="1" applyBorder="1" applyAlignment="1" applyProtection="1">
      <alignment horizontal="left" vertical="center"/>
      <protection hidden="1"/>
    </xf>
    <xf numFmtId="0" fontId="2" fillId="0" borderId="20" xfId="0" applyNumberFormat="1" applyFont="1" applyFill="1" applyBorder="1" applyAlignment="1" applyProtection="1">
      <alignment horizontal="left" vertical="center"/>
      <protection hidden="1"/>
    </xf>
    <xf numFmtId="2" fontId="4" fillId="0" borderId="30" xfId="0" applyNumberFormat="1" applyFont="1" applyFill="1" applyBorder="1" applyAlignment="1" applyProtection="1">
      <alignment vertical="center" wrapText="1"/>
      <protection hidden="1"/>
    </xf>
    <xf numFmtId="165" fontId="2" fillId="0" borderId="80" xfId="0" applyNumberFormat="1" applyFont="1" applyFill="1" applyBorder="1" applyAlignment="1" applyProtection="1">
      <alignment horizontal="center" vertical="center"/>
      <protection hidden="1"/>
    </xf>
    <xf numFmtId="4" fontId="4" fillId="0" borderId="81" xfId="2" applyNumberFormat="1" applyFont="1" applyFill="1" applyBorder="1" applyAlignment="1" applyProtection="1">
      <alignment vertical="center"/>
      <protection hidden="1"/>
    </xf>
    <xf numFmtId="0" fontId="31" fillId="0" borderId="7" xfId="0" applyFont="1" applyFill="1" applyBorder="1" applyAlignment="1">
      <alignment horizontal="center" vertical="center" wrapText="1"/>
    </xf>
    <xf numFmtId="2" fontId="31" fillId="12" borderId="50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left" vertical="center"/>
    </xf>
    <xf numFmtId="0" fontId="31" fillId="12" borderId="7" xfId="0" applyFont="1" applyFill="1" applyBorder="1" applyAlignment="1">
      <alignment horizontal="left" vertical="center" wrapText="1"/>
    </xf>
    <xf numFmtId="0" fontId="31" fillId="12" borderId="52" xfId="0" applyFont="1" applyFill="1" applyBorder="1" applyAlignment="1">
      <alignment vertical="center"/>
    </xf>
    <xf numFmtId="0" fontId="31" fillId="12" borderId="20" xfId="0" applyFont="1" applyFill="1" applyBorder="1" applyAlignment="1">
      <alignment vertical="center"/>
    </xf>
    <xf numFmtId="2" fontId="4" fillId="12" borderId="20" xfId="0" applyNumberFormat="1" applyFont="1" applyFill="1" applyBorder="1" applyAlignment="1">
      <alignment horizontal="center" vertical="center"/>
    </xf>
    <xf numFmtId="2" fontId="31" fillId="12" borderId="20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vertical="center" wrapText="1"/>
    </xf>
    <xf numFmtId="2" fontId="4" fillId="0" borderId="53" xfId="0" applyNumberFormat="1" applyFont="1" applyFill="1" applyBorder="1" applyAlignment="1" applyProtection="1">
      <alignment vertical="center" wrapText="1"/>
      <protection hidden="1"/>
    </xf>
    <xf numFmtId="167" fontId="0" fillId="0" borderId="0" xfId="0" applyNumberFormat="1"/>
    <xf numFmtId="0" fontId="0" fillId="0" borderId="0" xfId="0"/>
    <xf numFmtId="0" fontId="4" fillId="0" borderId="20" xfId="0" applyFont="1" applyFill="1" applyBorder="1" applyAlignment="1" applyProtection="1">
      <alignment horizontal="left" vertical="center" wrapText="1"/>
      <protection hidden="1"/>
    </xf>
    <xf numFmtId="2" fontId="4" fillId="0" borderId="20" xfId="0" applyNumberFormat="1" applyFont="1" applyFill="1" applyBorder="1" applyAlignment="1" applyProtection="1">
      <alignment vertical="center" wrapText="1"/>
      <protection hidden="1"/>
    </xf>
    <xf numFmtId="2" fontId="4" fillId="0" borderId="20" xfId="0" applyNumberFormat="1" applyFont="1" applyFill="1" applyBorder="1" applyAlignment="1" applyProtection="1">
      <alignment horizontal="center" vertical="center"/>
      <protection hidden="1"/>
    </xf>
    <xf numFmtId="165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0" applyNumberFormat="1" applyFont="1" applyFill="1" applyBorder="1" applyAlignment="1" applyProtection="1">
      <alignment horizontal="left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/>
      <protection locked="0"/>
    </xf>
    <xf numFmtId="0" fontId="4" fillId="0" borderId="40" xfId="0" applyNumberFormat="1" applyFont="1" applyFill="1" applyBorder="1" applyAlignment="1" applyProtection="1">
      <alignment horizontal="left" vertical="center"/>
      <protection hidden="1"/>
    </xf>
    <xf numFmtId="0" fontId="4" fillId="0" borderId="40" xfId="0" applyFont="1" applyFill="1" applyBorder="1" applyAlignment="1" applyProtection="1">
      <alignment horizontal="left" vertical="center" wrapText="1"/>
      <protection hidden="1"/>
    </xf>
    <xf numFmtId="4" fontId="4" fillId="0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4" fontId="4" fillId="0" borderId="40" xfId="0" applyNumberFormat="1" applyFont="1" applyFill="1" applyBorder="1" applyAlignment="1" applyProtection="1">
      <alignment horizontal="right" vertical="center"/>
      <protection locked="0"/>
    </xf>
    <xf numFmtId="4" fontId="4" fillId="0" borderId="4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 applyProtection="1">
      <alignment horizontal="center" vertical="center" wrapText="1"/>
      <protection hidden="1"/>
    </xf>
    <xf numFmtId="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165" fontId="4" fillId="0" borderId="76" xfId="0" applyNumberFormat="1" applyFont="1" applyFill="1" applyBorder="1" applyAlignment="1" applyProtection="1">
      <alignment horizontal="center" vertical="center"/>
      <protection hidden="1"/>
    </xf>
    <xf numFmtId="4" fontId="4" fillId="0" borderId="20" xfId="0" applyNumberFormat="1" applyFont="1" applyFill="1" applyBorder="1" applyAlignment="1" applyProtection="1">
      <alignment horizontal="right" vertical="center"/>
      <protection hidden="1"/>
    </xf>
    <xf numFmtId="165" fontId="4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20" xfId="0" applyFont="1" applyFill="1" applyBorder="1" applyAlignment="1" applyProtection="1">
      <alignment horizontal="left" vertical="center"/>
      <protection hidden="1"/>
    </xf>
    <xf numFmtId="1" fontId="4" fillId="0" borderId="20" xfId="0" applyNumberFormat="1" applyFont="1" applyFill="1" applyBorder="1" applyAlignment="1" applyProtection="1">
      <alignment horizontal="left" vertical="center"/>
      <protection hidden="1"/>
    </xf>
    <xf numFmtId="4" fontId="4" fillId="0" borderId="40" xfId="2" applyNumberFormat="1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" fontId="4" fillId="7" borderId="17" xfId="0" applyNumberFormat="1" applyFont="1" applyFill="1" applyBorder="1" applyAlignment="1" applyProtection="1">
      <alignment horizontal="center" vertical="center"/>
      <protection hidden="1"/>
    </xf>
    <xf numFmtId="4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0" xfId="0" applyNumberFormat="1" applyFont="1" applyFill="1" applyBorder="1" applyAlignment="1" applyProtection="1">
      <alignment horizontal="center" vertical="center"/>
      <protection hidden="1"/>
    </xf>
    <xf numFmtId="4" fontId="35" fillId="0" borderId="20" xfId="0" applyNumberFormat="1" applyFont="1" applyFill="1" applyBorder="1" applyAlignment="1" applyProtection="1">
      <alignment horizontal="center" vertical="center"/>
      <protection hidden="1"/>
    </xf>
    <xf numFmtId="4" fontId="4" fillId="0" borderId="30" xfId="0" applyNumberFormat="1" applyFont="1" applyFill="1" applyBorder="1" applyAlignment="1" applyProtection="1">
      <alignment horizontal="center" vertical="center"/>
      <protection hidden="1"/>
    </xf>
    <xf numFmtId="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2" fillId="5" borderId="26" xfId="0" applyNumberFormat="1" applyFont="1" applyFill="1" applyBorder="1" applyAlignment="1" applyProtection="1">
      <alignment horizontal="left" vertical="center" wrapText="1"/>
      <protection hidden="1"/>
    </xf>
    <xf numFmtId="4" fontId="6" fillId="0" borderId="20" xfId="0" applyNumberFormat="1" applyFont="1" applyFill="1" applyBorder="1" applyAlignment="1" applyProtection="1">
      <alignment horizontal="center" vertical="center"/>
      <protection hidden="1"/>
    </xf>
    <xf numFmtId="4" fontId="4" fillId="0" borderId="63" xfId="0" applyNumberFormat="1" applyFont="1" applyFill="1" applyBorder="1" applyAlignment="1" applyProtection="1">
      <alignment horizontal="center" vertical="center"/>
      <protection hidden="1"/>
    </xf>
    <xf numFmtId="4" fontId="2" fillId="0" borderId="72" xfId="0" applyNumberFormat="1" applyFont="1" applyFill="1" applyBorder="1" applyAlignment="1" applyProtection="1">
      <alignment horizontal="left" vertical="center" wrapText="1"/>
      <protection hidden="1"/>
    </xf>
    <xf numFmtId="4" fontId="35" fillId="0" borderId="20" xfId="1" applyNumberFormat="1" applyFont="1" applyFill="1" applyBorder="1" applyAlignment="1" applyProtection="1">
      <alignment horizontal="center" vertical="center"/>
      <protection hidden="1"/>
    </xf>
    <xf numFmtId="4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32" xfId="0" applyNumberFormat="1" applyFont="1" applyFill="1" applyBorder="1" applyAlignment="1" applyProtection="1">
      <alignment horizontal="center" vertical="center"/>
      <protection hidden="1"/>
    </xf>
    <xf numFmtId="4" fontId="7" fillId="5" borderId="35" xfId="0" applyNumberFormat="1" applyFont="1" applyFill="1" applyBorder="1" applyAlignment="1" applyProtection="1">
      <alignment horizontal="center" vertical="center"/>
      <protection hidden="1"/>
    </xf>
    <xf numFmtId="4" fontId="8" fillId="6" borderId="26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Alignment="1" applyProtection="1">
      <alignment horizontal="center" vertical="center" wrapText="1"/>
      <protection hidden="1"/>
    </xf>
    <xf numFmtId="4" fontId="8" fillId="5" borderId="36" xfId="0" applyNumberFormat="1" applyFont="1" applyFill="1" applyBorder="1" applyAlignment="1" applyProtection="1">
      <alignment horizontal="right" vertical="center"/>
      <protection hidden="1"/>
    </xf>
    <xf numFmtId="4" fontId="8" fillId="5" borderId="51" xfId="0" applyNumberFormat="1" applyFont="1" applyFill="1" applyBorder="1" applyAlignment="1" applyProtection="1">
      <alignment vertical="center"/>
      <protection hidden="1"/>
    </xf>
    <xf numFmtId="4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36" fillId="2" borderId="9" xfId="0" applyFont="1" applyFill="1" applyBorder="1" applyAlignment="1" applyProtection="1">
      <alignment horizontal="left" vertical="center" wrapText="1"/>
      <protection hidden="1"/>
    </xf>
    <xf numFmtId="49" fontId="3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36" fillId="2" borderId="10" xfId="0" applyFont="1" applyFill="1" applyBorder="1" applyAlignment="1" applyProtection="1">
      <alignment horizontal="center" vertical="center" wrapText="1"/>
      <protection hidden="1"/>
    </xf>
    <xf numFmtId="4" fontId="36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36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2" borderId="13" xfId="0" applyFont="1" applyFill="1" applyBorder="1" applyAlignment="1" applyProtection="1">
      <alignment horizontal="left" vertical="center" wrapText="1"/>
      <protection hidden="1"/>
    </xf>
    <xf numFmtId="49" fontId="38" fillId="2" borderId="14" xfId="0" applyNumberFormat="1" applyFont="1" applyFill="1" applyBorder="1" applyAlignment="1" applyProtection="1">
      <alignment horizontal="left" vertical="center" wrapText="1"/>
      <protection hidden="1"/>
    </xf>
    <xf numFmtId="0" fontId="38" fillId="2" borderId="14" xfId="0" applyFont="1" applyFill="1" applyBorder="1" applyAlignment="1" applyProtection="1">
      <alignment vertical="center" wrapText="1"/>
      <protection hidden="1"/>
    </xf>
    <xf numFmtId="4" fontId="38" fillId="2" borderId="14" xfId="0" applyNumberFormat="1" applyFont="1" applyFill="1" applyBorder="1" applyAlignment="1" applyProtection="1">
      <alignment horizontal="center" vertical="center" wrapText="1"/>
      <protection hidden="1"/>
    </xf>
    <xf numFmtId="164" fontId="38" fillId="2" borderId="14" xfId="0" applyNumberFormat="1" applyFont="1" applyFill="1" applyBorder="1" applyAlignment="1" applyProtection="1">
      <alignment vertical="center" wrapText="1"/>
      <protection hidden="1"/>
    </xf>
    <xf numFmtId="4" fontId="36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Protection="1">
      <protection hidden="1"/>
    </xf>
    <xf numFmtId="4" fontId="0" fillId="0" borderId="0" xfId="0" applyNumberFormat="1" applyFill="1" applyProtection="1"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4" fontId="4" fillId="0" borderId="4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vertical="center"/>
      <protection hidden="1"/>
    </xf>
    <xf numFmtId="4" fontId="2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0" applyNumberFormat="1" applyFont="1" applyFill="1" applyProtection="1">
      <protection hidden="1"/>
    </xf>
    <xf numFmtId="0" fontId="10" fillId="0" borderId="67" xfId="6" applyFont="1" applyFill="1" applyBorder="1" applyAlignment="1" applyProtection="1">
      <alignment vertical="center"/>
      <protection hidden="1"/>
    </xf>
    <xf numFmtId="4" fontId="4" fillId="0" borderId="20" xfId="1" applyNumberFormat="1" applyFont="1" applyFill="1" applyBorder="1" applyAlignment="1" applyProtection="1">
      <alignment horizontal="right" vertical="center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1" fontId="2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" borderId="20" xfId="0" applyFont="1" applyFill="1" applyBorder="1" applyAlignment="1" applyProtection="1">
      <alignment vertical="center" wrapText="1"/>
      <protection hidden="1"/>
    </xf>
    <xf numFmtId="4" fontId="2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4" fontId="2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21" xfId="1" applyNumberFormat="1" applyFont="1" applyFill="1" applyBorder="1" applyAlignment="1" applyProtection="1">
      <alignment horizontal="right" vertical="center" wrapText="1"/>
      <protection hidden="1"/>
    </xf>
    <xf numFmtId="0" fontId="2" fillId="14" borderId="19" xfId="0" applyFont="1" applyFill="1" applyBorder="1" applyAlignment="1" applyProtection="1">
      <alignment horizontal="center" vertical="center" wrapText="1"/>
      <protection hidden="1"/>
    </xf>
    <xf numFmtId="1" fontId="2" fillId="14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14" borderId="20" xfId="0" applyFont="1" applyFill="1" applyBorder="1" applyAlignment="1" applyProtection="1">
      <alignment vertical="center" wrapText="1"/>
      <protection hidden="1"/>
    </xf>
    <xf numFmtId="4" fontId="2" fillId="1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14" borderId="20" xfId="0" applyFont="1" applyFill="1" applyBorder="1" applyAlignment="1" applyProtection="1">
      <alignment horizontal="center" vertical="center" wrapText="1"/>
      <protection hidden="1"/>
    </xf>
    <xf numFmtId="4" fontId="2" fillId="14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14" borderId="21" xfId="1" applyNumberFormat="1" applyFont="1" applyFill="1" applyBorder="1" applyAlignment="1" applyProtection="1">
      <alignment horizontal="right" vertical="center" wrapText="1"/>
      <protection hidden="1"/>
    </xf>
    <xf numFmtId="0" fontId="2" fillId="15" borderId="19" xfId="0" applyFont="1" applyFill="1" applyBorder="1" applyAlignment="1" applyProtection="1">
      <alignment horizontal="center" vertical="center" wrapText="1"/>
      <protection hidden="1"/>
    </xf>
    <xf numFmtId="0" fontId="2" fillId="15" borderId="20" xfId="0" applyFont="1" applyFill="1" applyBorder="1" applyAlignment="1" applyProtection="1">
      <alignment horizontal="left" vertical="center" wrapText="1"/>
      <protection hidden="1"/>
    </xf>
    <xf numFmtId="4" fontId="2" fillId="1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20" xfId="0" applyFont="1" applyFill="1" applyBorder="1" applyAlignment="1" applyProtection="1">
      <alignment horizontal="center" vertical="center" wrapText="1"/>
      <protection hidden="1"/>
    </xf>
    <xf numFmtId="4" fontId="2" fillId="15" borderId="20" xfId="0" applyNumberFormat="1" applyFont="1" applyFill="1" applyBorder="1" applyAlignment="1" applyProtection="1">
      <alignment horizontal="right" vertical="center" wrapText="1"/>
      <protection hidden="1"/>
    </xf>
    <xf numFmtId="4" fontId="2" fillId="15" borderId="21" xfId="1" applyNumberFormat="1" applyFont="1" applyFill="1" applyBorder="1" applyAlignment="1" applyProtection="1">
      <alignment horizontal="right" vertical="center" wrapText="1"/>
      <protection hidden="1"/>
    </xf>
    <xf numFmtId="0" fontId="4" fillId="15" borderId="19" xfId="0" applyFont="1" applyFill="1" applyBorder="1" applyAlignment="1" applyProtection="1">
      <alignment horizontal="center" vertical="center" wrapText="1"/>
      <protection hidden="1"/>
    </xf>
    <xf numFmtId="0" fontId="4" fillId="15" borderId="20" xfId="0" applyFont="1" applyFill="1" applyBorder="1" applyAlignment="1" applyProtection="1">
      <alignment horizontal="left" vertical="center" wrapText="1"/>
      <protection hidden="1"/>
    </xf>
    <xf numFmtId="4" fontId="4" fillId="15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20" xfId="0" applyFont="1" applyFill="1" applyBorder="1" applyAlignment="1" applyProtection="1">
      <alignment horizontal="center" vertical="center" wrapText="1"/>
      <protection hidden="1"/>
    </xf>
    <xf numFmtId="4" fontId="4" fillId="15" borderId="20" xfId="0" applyNumberFormat="1" applyFont="1" applyFill="1" applyBorder="1" applyAlignment="1" applyProtection="1">
      <alignment horizontal="right" vertical="center" wrapText="1"/>
      <protection hidden="1"/>
    </xf>
    <xf numFmtId="4" fontId="4" fillId="15" borderId="21" xfId="1" applyNumberFormat="1" applyFont="1" applyFill="1" applyBorder="1" applyAlignment="1" applyProtection="1">
      <alignment horizontal="right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1" fontId="4" fillId="3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3" borderId="20" xfId="0" applyFont="1" applyFill="1" applyBorder="1" applyAlignment="1" applyProtection="1">
      <alignment vertical="center" wrapText="1"/>
      <protection hidden="1"/>
    </xf>
    <xf numFmtId="4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4" fontId="4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4" fillId="3" borderId="21" xfId="1" applyNumberFormat="1" applyFont="1" applyFill="1" applyBorder="1" applyAlignment="1" applyProtection="1">
      <alignment horizontal="right" vertical="center" wrapText="1"/>
      <protection hidden="1"/>
    </xf>
    <xf numFmtId="2" fontId="2" fillId="4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1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2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3" xfId="0" applyNumberFormat="1" applyFont="1" applyFill="1" applyBorder="1" applyAlignment="1" applyProtection="1">
      <alignment horizontal="left" vertical="center" wrapText="1"/>
      <protection hidden="1"/>
    </xf>
    <xf numFmtId="2" fontId="2" fillId="4" borderId="24" xfId="0" applyNumberFormat="1" applyFont="1" applyFill="1" applyBorder="1" applyAlignment="1" applyProtection="1">
      <alignment horizontal="left" vertical="center" wrapText="1"/>
      <protection hidden="1"/>
    </xf>
    <xf numFmtId="2" fontId="2" fillId="4" borderId="77" xfId="0" applyNumberFormat="1" applyFont="1" applyFill="1" applyBorder="1" applyAlignment="1" applyProtection="1">
      <alignment horizontal="left" vertical="center" wrapText="1"/>
      <protection hidden="1"/>
    </xf>
    <xf numFmtId="2" fontId="2" fillId="4" borderId="35" xfId="0" applyNumberFormat="1" applyFont="1" applyFill="1" applyBorder="1" applyAlignment="1" applyProtection="1">
      <alignment horizontal="left" vertical="center" wrapText="1"/>
      <protection hidden="1"/>
    </xf>
    <xf numFmtId="2" fontId="2" fillId="4" borderId="51" xfId="0" applyNumberFormat="1" applyFont="1" applyFill="1" applyBorder="1" applyAlignment="1" applyProtection="1">
      <alignment horizontal="left" vertical="center" wrapText="1"/>
      <protection hidden="1"/>
    </xf>
    <xf numFmtId="2" fontId="2" fillId="0" borderId="20" xfId="0" applyNumberFormat="1" applyFont="1" applyFill="1" applyBorder="1" applyAlignment="1" applyProtection="1">
      <alignment horizontal="left" vertical="center" wrapText="1"/>
      <protection hidden="1"/>
    </xf>
    <xf numFmtId="2" fontId="2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4" fontId="2" fillId="6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3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4" fontId="36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13" borderId="2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16" fillId="9" borderId="0" xfId="0" applyFont="1" applyFill="1" applyAlignment="1">
      <alignment horizontal="left" vertical="center"/>
    </xf>
    <xf numFmtId="0" fontId="15" fillId="13" borderId="1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/>
    </xf>
    <xf numFmtId="0" fontId="31" fillId="12" borderId="20" xfId="0" applyFont="1" applyFill="1" applyBorder="1" applyAlignment="1">
      <alignment horizontal="left" vertical="center"/>
    </xf>
    <xf numFmtId="0" fontId="31" fillId="12" borderId="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30" fillId="12" borderId="43" xfId="0" applyFont="1" applyFill="1" applyBorder="1" applyAlignment="1">
      <alignment horizontal="center" vertical="center"/>
    </xf>
    <xf numFmtId="0" fontId="30" fillId="12" borderId="36" xfId="0" applyFont="1" applyFill="1" applyBorder="1" applyAlignment="1">
      <alignment horizontal="center" vertical="center"/>
    </xf>
    <xf numFmtId="0" fontId="30" fillId="12" borderId="37" xfId="0" applyFont="1" applyFill="1" applyBorder="1" applyAlignment="1">
      <alignment horizontal="center" vertical="center"/>
    </xf>
    <xf numFmtId="0" fontId="31" fillId="12" borderId="57" xfId="0" applyFont="1" applyFill="1" applyBorder="1" applyAlignment="1">
      <alignment horizontal="center" vertical="center"/>
    </xf>
    <xf numFmtId="0" fontId="31" fillId="12" borderId="72" xfId="0" applyFont="1" applyFill="1" applyBorder="1" applyAlignment="1">
      <alignment horizontal="center" vertical="center"/>
    </xf>
    <xf numFmtId="0" fontId="31" fillId="12" borderId="19" xfId="0" applyFont="1" applyFill="1" applyBorder="1" applyAlignment="1">
      <alignment horizontal="left" vertical="center"/>
    </xf>
    <xf numFmtId="0" fontId="31" fillId="12" borderId="31" xfId="0" applyFont="1" applyFill="1" applyBorder="1" applyAlignment="1">
      <alignment horizontal="left" vertical="center"/>
    </xf>
    <xf numFmtId="0" fontId="31" fillId="12" borderId="32" xfId="0" applyFont="1" applyFill="1" applyBorder="1" applyAlignment="1">
      <alignment horizontal="left" vertical="center"/>
    </xf>
    <xf numFmtId="2" fontId="4" fillId="12" borderId="19" xfId="0" applyNumberFormat="1" applyFont="1" applyFill="1" applyBorder="1" applyAlignment="1">
      <alignment horizontal="left" vertical="center" wrapText="1"/>
    </xf>
    <xf numFmtId="2" fontId="4" fillId="12" borderId="31" xfId="0" applyNumberFormat="1" applyFont="1" applyFill="1" applyBorder="1" applyAlignment="1">
      <alignment horizontal="left" vertical="center" wrapText="1"/>
    </xf>
    <xf numFmtId="1" fontId="31" fillId="12" borderId="21" xfId="0" applyNumberFormat="1" applyFont="1" applyFill="1" applyBorder="1" applyAlignment="1">
      <alignment horizontal="center" vertical="center"/>
    </xf>
    <xf numFmtId="1" fontId="31" fillId="12" borderId="33" xfId="0" applyNumberFormat="1" applyFont="1" applyFill="1" applyBorder="1" applyAlignment="1">
      <alignment horizontal="center" vertical="center"/>
    </xf>
    <xf numFmtId="0" fontId="30" fillId="12" borderId="34" xfId="0" applyFont="1" applyFill="1" applyBorder="1" applyAlignment="1">
      <alignment horizontal="center" vertical="center"/>
    </xf>
    <xf numFmtId="0" fontId="30" fillId="12" borderId="51" xfId="0" applyFont="1" applyFill="1" applyBorder="1" applyAlignment="1">
      <alignment horizontal="center" vertical="center"/>
    </xf>
    <xf numFmtId="0" fontId="30" fillId="12" borderId="35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1" fillId="12" borderId="52" xfId="0" applyFont="1" applyFill="1" applyBorder="1" applyAlignment="1">
      <alignment horizontal="center" vertical="center"/>
    </xf>
    <xf numFmtId="0" fontId="31" fillId="12" borderId="53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left" vertical="center"/>
    </xf>
    <xf numFmtId="0" fontId="31" fillId="12" borderId="5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2" fontId="4" fillId="12" borderId="59" xfId="0" applyNumberFormat="1" applyFont="1" applyFill="1" applyBorder="1" applyAlignment="1">
      <alignment horizontal="center" vertical="center"/>
    </xf>
    <xf numFmtId="2" fontId="4" fillId="12" borderId="52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 vertical="center"/>
    </xf>
    <xf numFmtId="2" fontId="4" fillId="12" borderId="7" xfId="0" applyNumberFormat="1" applyFont="1" applyFill="1" applyBorder="1" applyAlignment="1">
      <alignment horizontal="center" vertical="center"/>
    </xf>
    <xf numFmtId="0" fontId="30" fillId="12" borderId="47" xfId="0" applyFont="1" applyFill="1" applyBorder="1" applyAlignment="1">
      <alignment horizontal="center" vertical="center"/>
    </xf>
    <xf numFmtId="0" fontId="30" fillId="12" borderId="48" xfId="0" applyFont="1" applyFill="1" applyBorder="1" applyAlignment="1">
      <alignment horizontal="center" vertical="center"/>
    </xf>
    <xf numFmtId="0" fontId="30" fillId="12" borderId="47" xfId="0" applyFont="1" applyFill="1" applyBorder="1" applyAlignment="1">
      <alignment horizontal="left" vertical="center"/>
    </xf>
    <xf numFmtId="0" fontId="30" fillId="12" borderId="48" xfId="0" applyFont="1" applyFill="1" applyBorder="1" applyAlignment="1">
      <alignment horizontal="left" vertical="center"/>
    </xf>
    <xf numFmtId="2" fontId="31" fillId="12" borderId="64" xfId="0" applyNumberFormat="1" applyFont="1" applyFill="1" applyBorder="1" applyAlignment="1">
      <alignment horizontal="center" vertical="center"/>
    </xf>
    <xf numFmtId="2" fontId="31" fillId="12" borderId="50" xfId="0" applyNumberFormat="1" applyFont="1" applyFill="1" applyBorder="1" applyAlignment="1">
      <alignment horizontal="center" vertical="center"/>
    </xf>
    <xf numFmtId="2" fontId="31" fillId="12" borderId="55" xfId="0" applyNumberFormat="1" applyFont="1" applyFill="1" applyBorder="1" applyAlignment="1">
      <alignment horizontal="center" vertical="center"/>
    </xf>
    <xf numFmtId="0" fontId="31" fillId="12" borderId="7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 vertical="center"/>
    </xf>
    <xf numFmtId="0" fontId="31" fillId="12" borderId="7" xfId="0" applyFont="1" applyFill="1" applyBorder="1" applyAlignment="1">
      <alignment horizontal="center" vertical="center" wrapText="1"/>
    </xf>
    <xf numFmtId="0" fontId="31" fillId="12" borderId="52" xfId="0" applyFont="1" applyFill="1" applyBorder="1" applyAlignment="1">
      <alignment horizontal="center" vertical="center" wrapText="1"/>
    </xf>
    <xf numFmtId="0" fontId="31" fillId="12" borderId="34" xfId="0" applyFont="1" applyFill="1" applyBorder="1" applyAlignment="1">
      <alignment horizontal="center" vertical="center" wrapText="1"/>
    </xf>
    <xf numFmtId="0" fontId="31" fillId="12" borderId="35" xfId="0" applyFont="1" applyFill="1" applyBorder="1" applyAlignment="1">
      <alignment horizontal="center" vertical="center" wrapText="1"/>
    </xf>
    <xf numFmtId="0" fontId="31" fillId="12" borderId="51" xfId="0" applyFont="1" applyFill="1" applyBorder="1" applyAlignment="1">
      <alignment horizontal="center" vertical="center" wrapText="1"/>
    </xf>
    <xf numFmtId="0" fontId="33" fillId="12" borderId="75" xfId="0" applyFont="1" applyFill="1" applyBorder="1" applyAlignment="1">
      <alignment horizontal="left" vertical="center" wrapText="1"/>
    </xf>
    <xf numFmtId="0" fontId="31" fillId="12" borderId="1" xfId="0" applyFont="1" applyFill="1" applyBorder="1" applyAlignment="1">
      <alignment horizontal="left" vertical="center" wrapText="1"/>
    </xf>
    <xf numFmtId="0" fontId="31" fillId="12" borderId="7" xfId="0" applyFont="1" applyFill="1" applyBorder="1" applyAlignment="1">
      <alignment horizontal="left" vertical="center" wrapText="1"/>
    </xf>
    <xf numFmtId="0" fontId="31" fillId="12" borderId="52" xfId="0" applyFont="1" applyFill="1" applyBorder="1" applyAlignment="1">
      <alignment horizontal="left" vertical="center" wrapText="1"/>
    </xf>
    <xf numFmtId="1" fontId="31" fillId="12" borderId="18" xfId="0" applyNumberFormat="1" applyFont="1" applyFill="1" applyBorder="1" applyAlignment="1">
      <alignment horizontal="center" vertical="center" wrapText="1"/>
    </xf>
    <xf numFmtId="1" fontId="31" fillId="12" borderId="21" xfId="0" applyNumberFormat="1" applyFont="1" applyFill="1" applyBorder="1" applyAlignment="1">
      <alignment horizontal="center" vertical="center" wrapText="1"/>
    </xf>
    <xf numFmtId="0" fontId="31" fillId="12" borderId="59" xfId="0" applyFont="1" applyFill="1" applyBorder="1" applyAlignment="1">
      <alignment horizontal="left" vertical="center" wrapText="1"/>
    </xf>
    <xf numFmtId="0" fontId="31" fillId="12" borderId="59" xfId="0" applyFont="1" applyFill="1" applyBorder="1" applyAlignment="1">
      <alignment horizontal="center" vertical="center" wrapText="1"/>
    </xf>
    <xf numFmtId="0" fontId="31" fillId="12" borderId="4" xfId="0" applyFont="1" applyFill="1" applyBorder="1" applyAlignment="1">
      <alignment horizontal="center" vertical="center" wrapText="1"/>
    </xf>
    <xf numFmtId="0" fontId="30" fillId="12" borderId="34" xfId="0" applyFont="1" applyFill="1" applyBorder="1" applyAlignment="1">
      <alignment horizontal="center" vertical="center" wrapText="1"/>
    </xf>
    <xf numFmtId="0" fontId="30" fillId="12" borderId="35" xfId="0" applyFont="1" applyFill="1" applyBorder="1" applyAlignment="1">
      <alignment horizontal="center" vertical="center" wrapText="1"/>
    </xf>
    <xf numFmtId="0" fontId="30" fillId="12" borderId="51" xfId="0" applyFont="1" applyFill="1" applyBorder="1" applyAlignment="1">
      <alignment horizontal="center" vertical="center" wrapText="1"/>
    </xf>
    <xf numFmtId="0" fontId="11" fillId="12" borderId="34" xfId="0" applyFont="1" applyFill="1" applyBorder="1" applyAlignment="1">
      <alignment horizontal="center"/>
    </xf>
    <xf numFmtId="0" fontId="11" fillId="12" borderId="35" xfId="0" applyFont="1" applyFill="1" applyBorder="1" applyAlignment="1">
      <alignment horizontal="center"/>
    </xf>
    <xf numFmtId="0" fontId="11" fillId="12" borderId="51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12" borderId="34" xfId="0" applyFont="1" applyFill="1" applyBorder="1" applyAlignment="1">
      <alignment horizontal="center" vertical="center"/>
    </xf>
    <xf numFmtId="0" fontId="11" fillId="12" borderId="35" xfId="0" applyFont="1" applyFill="1" applyBorder="1" applyAlignment="1">
      <alignment horizontal="center" vertical="center"/>
    </xf>
    <xf numFmtId="0" fontId="11" fillId="12" borderId="51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0" fillId="12" borderId="56" xfId="0" applyFont="1" applyFill="1" applyBorder="1" applyAlignment="1">
      <alignment horizontal="left" vertical="center"/>
    </xf>
    <xf numFmtId="0" fontId="0" fillId="12" borderId="58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</cellXfs>
  <cellStyles count="9">
    <cellStyle name="Comma 2" xfId="8"/>
    <cellStyle name="Moeda" xfId="3" builtinId="4"/>
    <cellStyle name="Moeda 2" xfId="7"/>
    <cellStyle name="Normal" xfId="0" builtinId="0"/>
    <cellStyle name="Normal 2" xfId="6"/>
    <cellStyle name="Normal 5 2" xfId="5"/>
    <cellStyle name="Porcentagem" xfId="4" builtinId="5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AB9E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76200</xdr:rowOff>
    </xdr:to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8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10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76200</xdr:rowOff>
    </xdr:to>
    <xdr:sp macro="" textlink="">
      <xdr:nvSpPr>
        <xdr:cNvPr id="11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28229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28229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28229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28229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35849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267</xdr:row>
      <xdr:rowOff>51089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49355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49355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49355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49355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64595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72215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54206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54206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54206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54206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61826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466973</xdr:colOff>
      <xdr:row>265</xdr:row>
      <xdr:rowOff>77066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56977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56977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56977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72217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79837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467436</xdr:colOff>
      <xdr:row>265</xdr:row>
      <xdr:rowOff>14722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307</xdr:row>
      <xdr:rowOff>106680</xdr:rowOff>
    </xdr:from>
    <xdr:to>
      <xdr:col>2</xdr:col>
      <xdr:colOff>2286000</xdr:colOff>
      <xdr:row>308</xdr:row>
      <xdr:rowOff>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2908935" y="886968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310</xdr:row>
      <xdr:rowOff>106680</xdr:rowOff>
    </xdr:from>
    <xdr:to>
      <xdr:col>2</xdr:col>
      <xdr:colOff>2286000</xdr:colOff>
      <xdr:row>311</xdr:row>
      <xdr:rowOff>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2908935" y="9841230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280</xdr:row>
      <xdr:rowOff>106680</xdr:rowOff>
    </xdr:from>
    <xdr:to>
      <xdr:col>2</xdr:col>
      <xdr:colOff>2286000</xdr:colOff>
      <xdr:row>281</xdr:row>
      <xdr:rowOff>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08935" y="368808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284</xdr:row>
      <xdr:rowOff>106680</xdr:rowOff>
    </xdr:from>
    <xdr:to>
      <xdr:col>2</xdr:col>
      <xdr:colOff>2286000</xdr:colOff>
      <xdr:row>285</xdr:row>
      <xdr:rowOff>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908935" y="449770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311</xdr:row>
      <xdr:rowOff>106680</xdr:rowOff>
    </xdr:from>
    <xdr:to>
      <xdr:col>2</xdr:col>
      <xdr:colOff>2286000</xdr:colOff>
      <xdr:row>312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2908935" y="10165080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49355</xdr:rowOff>
    </xdr:to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49355</xdr:rowOff>
    </xdr:to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49355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49355</xdr:rowOff>
    </xdr:to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64595</xdr:rowOff>
    </xdr:to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72215</xdr:rowOff>
    </xdr:to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54206</xdr:rowOff>
    </xdr:to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54206</xdr:rowOff>
    </xdr:to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54206</xdr:rowOff>
    </xdr:to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54206</xdr:rowOff>
    </xdr:to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61826</xdr:rowOff>
    </xdr:to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466973</xdr:colOff>
      <xdr:row>92</xdr:row>
      <xdr:rowOff>77066</xdr:rowOff>
    </xdr:to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56977</xdr:rowOff>
    </xdr:to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56977</xdr:rowOff>
    </xdr:to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56977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72217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79837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467436</xdr:colOff>
      <xdr:row>92</xdr:row>
      <xdr:rowOff>14722</xdr:rowOff>
    </xdr:to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39855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39855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39855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39855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788670" y="54949725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50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5095"/>
    <xdr:sp macro="" textlink="">
      <xdr:nvSpPr>
        <xdr:cNvPr id="251" name="AutoShape 2"/>
        <xdr:cNvSpPr>
          <a:spLocks noChangeAspect="1" noChangeArrowheads="1"/>
        </xdr:cNvSpPr>
      </xdr:nvSpPr>
      <xdr:spPr bwMode="auto">
        <a:xfrm>
          <a:off x="788670" y="54949725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2715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788670" y="54949725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44706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44706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44706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44706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788670" y="54949725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52326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788670" y="54949725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485" cy="267566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788670" y="54949725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47477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47477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47477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788670" y="54949725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62717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788670" y="54949725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70337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788670" y="54949725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502920</xdr:colOff>
      <xdr:row>329</xdr:row>
      <xdr:rowOff>0</xdr:rowOff>
    </xdr:from>
    <xdr:ext cx="451948" cy="205222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788670" y="54949725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0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76200</xdr:rowOff>
    </xdr:to>
    <xdr:sp macro="" textlink="">
      <xdr:nvSpPr>
        <xdr:cNvPr id="303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6" name="AutoShape 1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83820</xdr:rowOff>
    </xdr:to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3925" y="3876675"/>
          <a:ext cx="5029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502920</xdr:colOff>
      <xdr:row>262</xdr:row>
      <xdr:rowOff>76200</xdr:rowOff>
    </xdr:to>
    <xdr:sp macro="" textlink="">
      <xdr:nvSpPr>
        <xdr:cNvPr id="309" name="AutoShape 4"/>
        <xdr:cNvSpPr>
          <a:spLocks noChangeAspect="1" noChangeArrowheads="1"/>
        </xdr:cNvSpPr>
      </xdr:nvSpPr>
      <xdr:spPr bwMode="auto">
        <a:xfrm>
          <a:off x="923925" y="3876675"/>
          <a:ext cx="5029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262</xdr:row>
      <xdr:rowOff>160020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817245" y="3876675"/>
          <a:ext cx="451485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56804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56804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56804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56804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817245" y="3876675"/>
          <a:ext cx="451485" cy="552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64424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817245" y="3876675"/>
          <a:ext cx="451485" cy="55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262</xdr:row>
      <xdr:rowOff>0</xdr:rowOff>
    </xdr:from>
    <xdr:to>
      <xdr:col>2</xdr:col>
      <xdr:colOff>466973</xdr:colOff>
      <xdr:row>266</xdr:row>
      <xdr:rowOff>79664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817245" y="3876675"/>
          <a:ext cx="451485" cy="5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49355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49355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49355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49355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64595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72215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54206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54206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54206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54206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61826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447923</xdr:colOff>
      <xdr:row>265</xdr:row>
      <xdr:rowOff>77066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56977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56977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56977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72217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79837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264</xdr:row>
      <xdr:rowOff>0</xdr:rowOff>
    </xdr:from>
    <xdr:to>
      <xdr:col>2</xdr:col>
      <xdr:colOff>448386</xdr:colOff>
      <xdr:row>265</xdr:row>
      <xdr:rowOff>14722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322</xdr:row>
      <xdr:rowOff>106680</xdr:rowOff>
    </xdr:from>
    <xdr:to>
      <xdr:col>2</xdr:col>
      <xdr:colOff>2286000</xdr:colOff>
      <xdr:row>323</xdr:row>
      <xdr:rowOff>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2908935" y="1518475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307</xdr:row>
      <xdr:rowOff>106680</xdr:rowOff>
    </xdr:from>
    <xdr:to>
      <xdr:col>2</xdr:col>
      <xdr:colOff>2286000</xdr:colOff>
      <xdr:row>308</xdr:row>
      <xdr:rowOff>0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2908935" y="870775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310</xdr:row>
      <xdr:rowOff>106680</xdr:rowOff>
    </xdr:from>
    <xdr:to>
      <xdr:col>2</xdr:col>
      <xdr:colOff>2286000</xdr:colOff>
      <xdr:row>311</xdr:row>
      <xdr:rowOff>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2908935" y="967930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280</xdr:row>
      <xdr:rowOff>106680</xdr:rowOff>
    </xdr:from>
    <xdr:to>
      <xdr:col>2</xdr:col>
      <xdr:colOff>2286000</xdr:colOff>
      <xdr:row>281</xdr:row>
      <xdr:rowOff>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2908935" y="368808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284</xdr:row>
      <xdr:rowOff>106680</xdr:rowOff>
    </xdr:from>
    <xdr:to>
      <xdr:col>2</xdr:col>
      <xdr:colOff>2286000</xdr:colOff>
      <xdr:row>285</xdr:row>
      <xdr:rowOff>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2908935" y="4497705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311</xdr:row>
      <xdr:rowOff>106680</xdr:rowOff>
    </xdr:from>
    <xdr:to>
      <xdr:col>2</xdr:col>
      <xdr:colOff>2286000</xdr:colOff>
      <xdr:row>312</xdr:row>
      <xdr:rowOff>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2908935" y="10003155"/>
          <a:ext cx="16764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49355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49355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49355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49355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788670" y="666750"/>
          <a:ext cx="451485" cy="23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64595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788670" y="666750"/>
          <a:ext cx="451485" cy="255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72215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788670" y="666750"/>
          <a:ext cx="451485" cy="262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54206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54206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54206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54206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788670" y="666750"/>
          <a:ext cx="451485" cy="244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61826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788670" y="666750"/>
          <a:ext cx="451485" cy="25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447923</xdr:colOff>
      <xdr:row>92</xdr:row>
      <xdr:rowOff>77066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788670" y="666750"/>
          <a:ext cx="451485" cy="267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56977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56977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56977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788670" y="666750"/>
          <a:ext cx="451948" cy="247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72217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788670" y="666750"/>
          <a:ext cx="451948" cy="262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79837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788670" y="666750"/>
          <a:ext cx="451948" cy="27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91</xdr:row>
      <xdr:rowOff>0</xdr:rowOff>
    </xdr:from>
    <xdr:to>
      <xdr:col>2</xdr:col>
      <xdr:colOff>448386</xdr:colOff>
      <xdr:row>92</xdr:row>
      <xdr:rowOff>14722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788670" y="666750"/>
          <a:ext cx="451948" cy="205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131</xdr:row>
      <xdr:rowOff>106680</xdr:rowOff>
    </xdr:from>
    <xdr:to>
      <xdr:col>2</xdr:col>
      <xdr:colOff>2286000</xdr:colOff>
      <xdr:row>132</xdr:row>
      <xdr:rowOff>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2908935" y="757428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134</xdr:row>
      <xdr:rowOff>106680</xdr:rowOff>
    </xdr:from>
    <xdr:to>
      <xdr:col>2</xdr:col>
      <xdr:colOff>2286000</xdr:colOff>
      <xdr:row>135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2908935" y="822198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107</xdr:row>
      <xdr:rowOff>106680</xdr:rowOff>
    </xdr:from>
    <xdr:to>
      <xdr:col>2</xdr:col>
      <xdr:colOff>2286000</xdr:colOff>
      <xdr:row>108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2908935" y="336423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108</xdr:row>
      <xdr:rowOff>106680</xdr:rowOff>
    </xdr:from>
    <xdr:to>
      <xdr:col>2</xdr:col>
      <xdr:colOff>2286000</xdr:colOff>
      <xdr:row>109</xdr:row>
      <xdr:rowOff>0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2908935" y="352615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108</xdr:row>
      <xdr:rowOff>106680</xdr:rowOff>
    </xdr:from>
    <xdr:to>
      <xdr:col>2</xdr:col>
      <xdr:colOff>2286000</xdr:colOff>
      <xdr:row>109</xdr:row>
      <xdr:rowOff>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2908935" y="352615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136</xdr:row>
      <xdr:rowOff>106680</xdr:rowOff>
    </xdr:from>
    <xdr:to>
      <xdr:col>2</xdr:col>
      <xdr:colOff>2286000</xdr:colOff>
      <xdr:row>137</xdr:row>
      <xdr:rowOff>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2908935" y="8545830"/>
          <a:ext cx="167640" cy="55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301</xdr:row>
      <xdr:rowOff>106680</xdr:rowOff>
    </xdr:from>
    <xdr:to>
      <xdr:col>2</xdr:col>
      <xdr:colOff>2286000</xdr:colOff>
      <xdr:row>302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2908935" y="870775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306</xdr:row>
      <xdr:rowOff>106680</xdr:rowOff>
    </xdr:from>
    <xdr:to>
      <xdr:col>2</xdr:col>
      <xdr:colOff>2286000</xdr:colOff>
      <xdr:row>307</xdr:row>
      <xdr:rowOff>0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2908935" y="1032700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2118360</xdr:colOff>
      <xdr:row>302</xdr:row>
      <xdr:rowOff>106680</xdr:rowOff>
    </xdr:from>
    <xdr:to>
      <xdr:col>2</xdr:col>
      <xdr:colOff>2286000</xdr:colOff>
      <xdr:row>303</xdr:row>
      <xdr:rowOff>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08935" y="9031605"/>
          <a:ext cx="167640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4"/>
  <sheetViews>
    <sheetView tabSelected="1" topLeftCell="A2" zoomScale="115" zoomScaleNormal="115" workbookViewId="0">
      <selection activeCell="F12" sqref="F12"/>
    </sheetView>
  </sheetViews>
  <sheetFormatPr defaultRowHeight="14.4" x14ac:dyDescent="0.3"/>
  <cols>
    <col min="1" max="1" width="4.33203125" style="296" customWidth="1"/>
    <col min="2" max="2" width="6.5546875" style="17" customWidth="1"/>
    <col min="3" max="3" width="72.33203125" style="18" customWidth="1"/>
    <col min="4" max="4" width="7.77734375" style="440" customWidth="1"/>
    <col min="5" max="5" width="5.5546875" style="19" customWidth="1"/>
    <col min="6" max="7" width="14.33203125" style="384" customWidth="1"/>
    <col min="8" max="8" width="14.33203125" style="20" customWidth="1"/>
    <col min="9" max="9" width="9.109375" style="459"/>
    <col min="10" max="16384" width="8.88671875" style="460"/>
  </cols>
  <sheetData>
    <row r="1" spans="1:9" x14ac:dyDescent="0.3">
      <c r="A1" s="21"/>
      <c r="B1" s="22"/>
      <c r="C1" s="518" t="s">
        <v>0</v>
      </c>
      <c r="D1" s="518"/>
      <c r="E1" s="518"/>
      <c r="F1" s="518"/>
      <c r="G1" s="519" t="s">
        <v>1</v>
      </c>
      <c r="H1" s="520"/>
    </row>
    <row r="2" spans="1:9" ht="15" thickBot="1" x14ac:dyDescent="0.35">
      <c r="A2" s="23"/>
      <c r="B2" s="24"/>
      <c r="C2" s="25"/>
      <c r="D2" s="443"/>
      <c r="E2" s="25"/>
      <c r="F2" s="369"/>
      <c r="G2" s="521"/>
      <c r="H2" s="522"/>
    </row>
    <row r="3" spans="1:9" s="462" customFormat="1" x14ac:dyDescent="0.3">
      <c r="A3" s="523" t="s">
        <v>848</v>
      </c>
      <c r="B3" s="524"/>
      <c r="C3" s="524"/>
      <c r="D3" s="524"/>
      <c r="E3" s="524"/>
      <c r="F3" s="524"/>
      <c r="G3" s="524"/>
      <c r="H3" s="525"/>
      <c r="I3" s="461"/>
    </row>
    <row r="4" spans="1:9" s="462" customFormat="1" x14ac:dyDescent="0.3">
      <c r="A4" s="526" t="s">
        <v>849</v>
      </c>
      <c r="B4" s="527"/>
      <c r="C4" s="527"/>
      <c r="D4" s="527"/>
      <c r="E4" s="527"/>
      <c r="F4" s="527"/>
      <c r="G4" s="527"/>
      <c r="H4" s="528"/>
      <c r="I4" s="461"/>
    </row>
    <row r="5" spans="1:9" s="462" customFormat="1" x14ac:dyDescent="0.3">
      <c r="A5" s="526" t="s">
        <v>850</v>
      </c>
      <c r="B5" s="527"/>
      <c r="C5" s="527"/>
      <c r="D5" s="527"/>
      <c r="E5" s="527"/>
      <c r="F5" s="527"/>
      <c r="G5" s="527"/>
      <c r="H5" s="528"/>
      <c r="I5" s="461"/>
    </row>
    <row r="6" spans="1:9" s="462" customFormat="1" ht="15" customHeight="1" x14ac:dyDescent="0.3">
      <c r="A6" s="526" t="s">
        <v>1008</v>
      </c>
      <c r="B6" s="527"/>
      <c r="C6" s="527"/>
      <c r="D6" s="527"/>
      <c r="E6" s="527"/>
      <c r="F6" s="527"/>
      <c r="G6" s="527"/>
      <c r="H6" s="528"/>
      <c r="I6" s="461"/>
    </row>
    <row r="7" spans="1:9" s="462" customFormat="1" ht="27" customHeight="1" x14ac:dyDescent="0.3">
      <c r="A7" s="526" t="s">
        <v>851</v>
      </c>
      <c r="B7" s="527"/>
      <c r="C7" s="527"/>
      <c r="D7" s="527"/>
      <c r="E7" s="527"/>
      <c r="F7" s="527"/>
      <c r="G7" s="527"/>
      <c r="H7" s="528"/>
      <c r="I7" s="461"/>
    </row>
    <row r="8" spans="1:9" s="462" customFormat="1" ht="15.75" customHeight="1" thickBot="1" x14ac:dyDescent="0.35">
      <c r="A8" s="529" t="s">
        <v>374</v>
      </c>
      <c r="B8" s="530"/>
      <c r="C8" s="530"/>
      <c r="D8" s="530"/>
      <c r="E8" s="530"/>
      <c r="F8" s="530"/>
      <c r="G8" s="530"/>
      <c r="H8" s="531"/>
      <c r="I8" s="461"/>
    </row>
    <row r="9" spans="1:9" s="464" customFormat="1" ht="12" x14ac:dyDescent="0.25">
      <c r="A9" s="446" t="s">
        <v>2</v>
      </c>
      <c r="B9" s="447"/>
      <c r="C9" s="448" t="s">
        <v>3</v>
      </c>
      <c r="D9" s="449" t="s">
        <v>4</v>
      </c>
      <c r="E9" s="450" t="s">
        <v>5</v>
      </c>
      <c r="F9" s="532" t="s">
        <v>6</v>
      </c>
      <c r="G9" s="532"/>
      <c r="H9" s="451" t="s">
        <v>7</v>
      </c>
      <c r="I9" s="463"/>
    </row>
    <row r="10" spans="1:9" s="464" customFormat="1" ht="12.6" thickBot="1" x14ac:dyDescent="0.3">
      <c r="A10" s="452"/>
      <c r="B10" s="453"/>
      <c r="C10" s="454"/>
      <c r="D10" s="455"/>
      <c r="E10" s="456"/>
      <c r="F10" s="457" t="s">
        <v>8</v>
      </c>
      <c r="G10" s="457" t="s">
        <v>9</v>
      </c>
      <c r="H10" s="458" t="s">
        <v>10</v>
      </c>
      <c r="I10" s="463"/>
    </row>
    <row r="11" spans="1:9" x14ac:dyDescent="0.3">
      <c r="A11" s="273"/>
      <c r="B11" s="274" t="s">
        <v>11</v>
      </c>
      <c r="C11" s="275" t="s">
        <v>12</v>
      </c>
      <c r="D11" s="425"/>
      <c r="E11" s="276"/>
      <c r="F11" s="370"/>
      <c r="G11" s="370"/>
      <c r="H11" s="277"/>
    </row>
    <row r="12" spans="1:9" s="462" customFormat="1" x14ac:dyDescent="0.3">
      <c r="A12" s="405"/>
      <c r="B12" s="402">
        <v>1</v>
      </c>
      <c r="C12" s="403" t="s">
        <v>13</v>
      </c>
      <c r="D12" s="426">
        <v>1</v>
      </c>
      <c r="E12" s="404" t="s">
        <v>14</v>
      </c>
      <c r="F12" s="371"/>
      <c r="G12" s="371"/>
      <c r="H12" s="2">
        <f>SUM(F12,G12)*D12</f>
        <v>0</v>
      </c>
      <c r="I12" s="461"/>
    </row>
    <row r="13" spans="1:9" x14ac:dyDescent="0.3">
      <c r="A13" s="278"/>
      <c r="B13" s="366">
        <v>1</v>
      </c>
      <c r="C13" s="508" t="s">
        <v>15</v>
      </c>
      <c r="D13" s="508"/>
      <c r="E13" s="508"/>
      <c r="F13" s="508"/>
      <c r="G13" s="508"/>
      <c r="H13" s="509"/>
    </row>
    <row r="14" spans="1:9" s="462" customFormat="1" x14ac:dyDescent="0.3">
      <c r="A14" s="405"/>
      <c r="B14" s="406" t="s">
        <v>16</v>
      </c>
      <c r="C14" s="326" t="s">
        <v>381</v>
      </c>
      <c r="D14" s="416">
        <f>'QUANT. DEMOLIÇÕES'!F72</f>
        <v>35</v>
      </c>
      <c r="E14" s="404" t="s">
        <v>20</v>
      </c>
      <c r="F14" s="3" t="s">
        <v>18</v>
      </c>
      <c r="G14" s="407"/>
      <c r="H14" s="2">
        <f>SUM(F14,G14)*D14</f>
        <v>0</v>
      </c>
      <c r="I14" s="461"/>
    </row>
    <row r="15" spans="1:9" s="462" customFormat="1" x14ac:dyDescent="0.3">
      <c r="A15" s="405"/>
      <c r="B15" s="406" t="s">
        <v>19</v>
      </c>
      <c r="C15" s="403" t="s">
        <v>382</v>
      </c>
      <c r="D15" s="416">
        <f>'QUANT. DEMOLIÇÕES'!F48</f>
        <v>19</v>
      </c>
      <c r="E15" s="404" t="s">
        <v>20</v>
      </c>
      <c r="F15" s="3" t="s">
        <v>18</v>
      </c>
      <c r="G15" s="407"/>
      <c r="H15" s="2">
        <f>SUM(F15,G15)*D15</f>
        <v>0</v>
      </c>
      <c r="I15" s="461"/>
    </row>
    <row r="16" spans="1:9" s="462" customFormat="1" x14ac:dyDescent="0.3">
      <c r="A16" s="405"/>
      <c r="B16" s="406" t="s">
        <v>21</v>
      </c>
      <c r="C16" s="4" t="s">
        <v>387</v>
      </c>
      <c r="D16" s="416">
        <f>'QUANT. DEMOLIÇÕES'!D31</f>
        <v>77</v>
      </c>
      <c r="E16" s="404" t="s">
        <v>20</v>
      </c>
      <c r="F16" s="3" t="s">
        <v>18</v>
      </c>
      <c r="G16" s="407"/>
      <c r="H16" s="2">
        <f t="shared" ref="H16:H27" si="0">SUM(F16,G16)*D16</f>
        <v>0</v>
      </c>
      <c r="I16" s="461"/>
    </row>
    <row r="17" spans="1:9" s="462" customFormat="1" x14ac:dyDescent="0.3">
      <c r="A17" s="405"/>
      <c r="B17" s="406" t="s">
        <v>23</v>
      </c>
      <c r="C17" s="403" t="s">
        <v>383</v>
      </c>
      <c r="D17" s="416">
        <v>3</v>
      </c>
      <c r="E17" s="404" t="s">
        <v>34</v>
      </c>
      <c r="F17" s="3" t="s">
        <v>18</v>
      </c>
      <c r="G17" s="407"/>
      <c r="H17" s="2">
        <f t="shared" si="0"/>
        <v>0</v>
      </c>
      <c r="I17" s="461"/>
    </row>
    <row r="18" spans="1:9" s="462" customFormat="1" x14ac:dyDescent="0.3">
      <c r="A18" s="405"/>
      <c r="B18" s="406" t="s">
        <v>24</v>
      </c>
      <c r="C18" s="403" t="s">
        <v>386</v>
      </c>
      <c r="D18" s="416">
        <f>'QUANT. DEMOLIÇÕES'!D78</f>
        <v>175</v>
      </c>
      <c r="E18" s="404" t="s">
        <v>20</v>
      </c>
      <c r="F18" s="3" t="s">
        <v>18</v>
      </c>
      <c r="G18" s="407"/>
      <c r="H18" s="2">
        <f t="shared" si="0"/>
        <v>0</v>
      </c>
      <c r="I18" s="461"/>
    </row>
    <row r="19" spans="1:9" s="462" customFormat="1" x14ac:dyDescent="0.3">
      <c r="A19" s="405"/>
      <c r="B19" s="406" t="s">
        <v>25</v>
      </c>
      <c r="C19" s="403" t="s">
        <v>388</v>
      </c>
      <c r="D19" s="416">
        <v>50</v>
      </c>
      <c r="E19" s="404" t="s">
        <v>20</v>
      </c>
      <c r="F19" s="3" t="s">
        <v>18</v>
      </c>
      <c r="G19" s="407"/>
      <c r="H19" s="2">
        <f t="shared" si="0"/>
        <v>0</v>
      </c>
      <c r="I19" s="461"/>
    </row>
    <row r="20" spans="1:9" s="462" customFormat="1" x14ac:dyDescent="0.3">
      <c r="A20" s="405"/>
      <c r="B20" s="406" t="s">
        <v>26</v>
      </c>
      <c r="C20" s="403" t="s">
        <v>384</v>
      </c>
      <c r="D20" s="416">
        <v>4</v>
      </c>
      <c r="E20" s="404" t="s">
        <v>17</v>
      </c>
      <c r="F20" s="3" t="s">
        <v>18</v>
      </c>
      <c r="G20" s="407"/>
      <c r="H20" s="2">
        <f t="shared" si="0"/>
        <v>0</v>
      </c>
      <c r="I20" s="461"/>
    </row>
    <row r="21" spans="1:9" s="462" customFormat="1" x14ac:dyDescent="0.3">
      <c r="A21" s="405"/>
      <c r="B21" s="406" t="s">
        <v>27</v>
      </c>
      <c r="C21" s="403" t="s">
        <v>385</v>
      </c>
      <c r="D21" s="416">
        <v>2</v>
      </c>
      <c r="E21" s="404" t="s">
        <v>17</v>
      </c>
      <c r="F21" s="3" t="s">
        <v>18</v>
      </c>
      <c r="G21" s="407"/>
      <c r="H21" s="2">
        <f t="shared" si="0"/>
        <v>0</v>
      </c>
      <c r="I21" s="461"/>
    </row>
    <row r="22" spans="1:9" s="462" customFormat="1" ht="27.6" x14ac:dyDescent="0.3">
      <c r="A22" s="405"/>
      <c r="B22" s="406" t="s">
        <v>28</v>
      </c>
      <c r="C22" s="403" t="s">
        <v>993</v>
      </c>
      <c r="D22" s="416">
        <v>80</v>
      </c>
      <c r="E22" s="404" t="s">
        <v>34</v>
      </c>
      <c r="F22" s="3" t="s">
        <v>18</v>
      </c>
      <c r="G22" s="407"/>
      <c r="H22" s="2">
        <f t="shared" si="0"/>
        <v>0</v>
      </c>
      <c r="I22" s="461"/>
    </row>
    <row r="23" spans="1:9" s="462" customFormat="1" x14ac:dyDescent="0.3">
      <c r="A23" s="405"/>
      <c r="B23" s="406" t="s">
        <v>29</v>
      </c>
      <c r="C23" s="403" t="s">
        <v>860</v>
      </c>
      <c r="D23" s="416">
        <f>D22</f>
        <v>80</v>
      </c>
      <c r="E23" s="404" t="s">
        <v>34</v>
      </c>
      <c r="F23" s="3" t="s">
        <v>18</v>
      </c>
      <c r="G23" s="407"/>
      <c r="H23" s="2">
        <f t="shared" si="0"/>
        <v>0</v>
      </c>
      <c r="I23" s="461"/>
    </row>
    <row r="24" spans="1:9" s="462" customFormat="1" x14ac:dyDescent="0.3">
      <c r="A24" s="405"/>
      <c r="B24" s="406" t="s">
        <v>30</v>
      </c>
      <c r="C24" s="403" t="s">
        <v>35</v>
      </c>
      <c r="D24" s="416">
        <v>1</v>
      </c>
      <c r="E24" s="404" t="s">
        <v>14</v>
      </c>
      <c r="F24" s="407"/>
      <c r="G24" s="407"/>
      <c r="H24" s="2">
        <f t="shared" si="0"/>
        <v>0</v>
      </c>
      <c r="I24" s="461"/>
    </row>
    <row r="25" spans="1:9" s="462" customFormat="1" x14ac:dyDescent="0.3">
      <c r="A25" s="405"/>
      <c r="B25" s="406" t="s">
        <v>31</v>
      </c>
      <c r="C25" s="290" t="s">
        <v>36</v>
      </c>
      <c r="D25" s="416">
        <v>1</v>
      </c>
      <c r="E25" s="417" t="s">
        <v>14</v>
      </c>
      <c r="F25" s="407"/>
      <c r="G25" s="407"/>
      <c r="H25" s="2">
        <f t="shared" si="0"/>
        <v>0</v>
      </c>
      <c r="I25" s="461"/>
    </row>
    <row r="26" spans="1:9" s="462" customFormat="1" x14ac:dyDescent="0.3">
      <c r="A26" s="405"/>
      <c r="B26" s="406" t="s">
        <v>32</v>
      </c>
      <c r="C26" s="403" t="s">
        <v>37</v>
      </c>
      <c r="D26" s="416"/>
      <c r="E26" s="404"/>
      <c r="F26" s="419"/>
      <c r="G26" s="419"/>
      <c r="H26" s="2"/>
      <c r="I26" s="461"/>
    </row>
    <row r="27" spans="1:9" s="462" customFormat="1" x14ac:dyDescent="0.3">
      <c r="A27" s="405"/>
      <c r="B27" s="406" t="s">
        <v>389</v>
      </c>
      <c r="C27" s="403" t="s">
        <v>465</v>
      </c>
      <c r="D27" s="416">
        <f>QUANTITATIVOS!F5</f>
        <v>106</v>
      </c>
      <c r="E27" s="404" t="s">
        <v>20</v>
      </c>
      <c r="F27" s="3" t="s">
        <v>18</v>
      </c>
      <c r="G27" s="407"/>
      <c r="H27" s="2">
        <f t="shared" si="0"/>
        <v>0</v>
      </c>
      <c r="I27" s="461"/>
    </row>
    <row r="28" spans="1:9" x14ac:dyDescent="0.3">
      <c r="A28" s="280"/>
      <c r="B28" s="366">
        <v>2</v>
      </c>
      <c r="C28" s="508" t="s">
        <v>393</v>
      </c>
      <c r="D28" s="508"/>
      <c r="E28" s="508"/>
      <c r="F28" s="508"/>
      <c r="G28" s="508"/>
      <c r="H28" s="509"/>
    </row>
    <row r="29" spans="1:9" s="462" customFormat="1" x14ac:dyDescent="0.3">
      <c r="A29" s="405"/>
      <c r="B29" s="406" t="s">
        <v>39</v>
      </c>
      <c r="C29" s="290" t="s">
        <v>882</v>
      </c>
      <c r="D29" s="416"/>
      <c r="E29" s="417"/>
      <c r="F29" s="419"/>
      <c r="G29" s="419"/>
      <c r="H29" s="2"/>
      <c r="I29" s="461"/>
    </row>
    <row r="30" spans="1:9" s="462" customFormat="1" x14ac:dyDescent="0.3">
      <c r="A30" s="405"/>
      <c r="B30" s="406" t="s">
        <v>123</v>
      </c>
      <c r="C30" s="290" t="s">
        <v>883</v>
      </c>
      <c r="D30" s="416">
        <v>81</v>
      </c>
      <c r="E30" s="417" t="s">
        <v>512</v>
      </c>
      <c r="F30" s="407"/>
      <c r="G30" s="407"/>
      <c r="H30" s="2">
        <f t="shared" ref="H30:H43" si="1">SUM(F30,G30)*D30</f>
        <v>0</v>
      </c>
      <c r="I30" s="461"/>
    </row>
    <row r="31" spans="1:9" s="462" customFormat="1" x14ac:dyDescent="0.3">
      <c r="A31" s="405"/>
      <c r="B31" s="406" t="s">
        <v>124</v>
      </c>
      <c r="C31" s="290" t="s">
        <v>884</v>
      </c>
      <c r="D31" s="416">
        <v>54</v>
      </c>
      <c r="E31" s="417" t="s">
        <v>512</v>
      </c>
      <c r="F31" s="407"/>
      <c r="G31" s="407"/>
      <c r="H31" s="2">
        <f t="shared" si="1"/>
        <v>0</v>
      </c>
      <c r="I31" s="461"/>
    </row>
    <row r="32" spans="1:9" s="462" customFormat="1" x14ac:dyDescent="0.3">
      <c r="A32" s="405"/>
      <c r="B32" s="406" t="s">
        <v>125</v>
      </c>
      <c r="C32" s="290" t="s">
        <v>885</v>
      </c>
      <c r="D32" s="416">
        <v>24</v>
      </c>
      <c r="E32" s="417" t="s">
        <v>512</v>
      </c>
      <c r="F32" s="407"/>
      <c r="G32" s="407"/>
      <c r="H32" s="2">
        <f t="shared" si="1"/>
        <v>0</v>
      </c>
      <c r="I32" s="461"/>
    </row>
    <row r="33" spans="1:12" s="462" customFormat="1" x14ac:dyDescent="0.3">
      <c r="A33" s="405"/>
      <c r="B33" s="406" t="s">
        <v>40</v>
      </c>
      <c r="C33" s="290" t="s">
        <v>886</v>
      </c>
      <c r="D33" s="416"/>
      <c r="E33" s="417"/>
      <c r="F33" s="419"/>
      <c r="G33" s="419"/>
      <c r="H33" s="2"/>
      <c r="I33" s="461"/>
      <c r="L33" s="465"/>
    </row>
    <row r="34" spans="1:12" s="462" customFormat="1" x14ac:dyDescent="0.3">
      <c r="A34" s="405"/>
      <c r="B34" s="406" t="s">
        <v>129</v>
      </c>
      <c r="C34" s="290" t="s">
        <v>884</v>
      </c>
      <c r="D34" s="416">
        <v>365</v>
      </c>
      <c r="E34" s="417" t="s">
        <v>512</v>
      </c>
      <c r="F34" s="407"/>
      <c r="G34" s="407"/>
      <c r="H34" s="2">
        <f t="shared" si="1"/>
        <v>0</v>
      </c>
      <c r="I34" s="461"/>
    </row>
    <row r="35" spans="1:12" s="462" customFormat="1" x14ac:dyDescent="0.3">
      <c r="A35" s="405"/>
      <c r="B35" s="406" t="s">
        <v>130</v>
      </c>
      <c r="C35" s="290" t="s">
        <v>885</v>
      </c>
      <c r="D35" s="416">
        <v>8</v>
      </c>
      <c r="E35" s="417" t="s">
        <v>512</v>
      </c>
      <c r="F35" s="407"/>
      <c r="G35" s="407"/>
      <c r="H35" s="2">
        <f t="shared" si="1"/>
        <v>0</v>
      </c>
      <c r="I35" s="461"/>
    </row>
    <row r="36" spans="1:12" s="462" customFormat="1" x14ac:dyDescent="0.3">
      <c r="A36" s="405"/>
      <c r="B36" s="406" t="s">
        <v>131</v>
      </c>
      <c r="C36" s="290" t="s">
        <v>887</v>
      </c>
      <c r="D36" s="416">
        <v>42</v>
      </c>
      <c r="E36" s="417" t="s">
        <v>512</v>
      </c>
      <c r="F36" s="407"/>
      <c r="G36" s="407"/>
      <c r="H36" s="2">
        <f t="shared" si="1"/>
        <v>0</v>
      </c>
      <c r="I36" s="461"/>
      <c r="L36" s="465"/>
    </row>
    <row r="37" spans="1:12" s="462" customFormat="1" x14ac:dyDescent="0.3">
      <c r="A37" s="405"/>
      <c r="B37" s="406" t="s">
        <v>132</v>
      </c>
      <c r="C37" s="290" t="s">
        <v>888</v>
      </c>
      <c r="D37" s="416">
        <v>25</v>
      </c>
      <c r="E37" s="417" t="s">
        <v>512</v>
      </c>
      <c r="F37" s="407"/>
      <c r="G37" s="407"/>
      <c r="H37" s="2">
        <f t="shared" si="1"/>
        <v>0</v>
      </c>
      <c r="I37" s="461"/>
    </row>
    <row r="38" spans="1:12" s="462" customFormat="1" x14ac:dyDescent="0.3">
      <c r="A38" s="405"/>
      <c r="B38" s="406" t="s">
        <v>133</v>
      </c>
      <c r="C38" s="290" t="s">
        <v>889</v>
      </c>
      <c r="D38" s="416">
        <v>180</v>
      </c>
      <c r="E38" s="417" t="s">
        <v>512</v>
      </c>
      <c r="F38" s="407"/>
      <c r="G38" s="407"/>
      <c r="H38" s="2">
        <f t="shared" si="1"/>
        <v>0</v>
      </c>
      <c r="I38" s="461"/>
    </row>
    <row r="39" spans="1:12" s="462" customFormat="1" x14ac:dyDescent="0.3">
      <c r="A39" s="405"/>
      <c r="B39" s="406" t="s">
        <v>134</v>
      </c>
      <c r="C39" s="290" t="s">
        <v>682</v>
      </c>
      <c r="D39" s="416">
        <v>6.72</v>
      </c>
      <c r="E39" s="417" t="s">
        <v>547</v>
      </c>
      <c r="F39" s="407"/>
      <c r="G39" s="407"/>
      <c r="H39" s="2">
        <f t="shared" si="1"/>
        <v>0</v>
      </c>
      <c r="I39" s="461"/>
    </row>
    <row r="40" spans="1:12" x14ac:dyDescent="0.3">
      <c r="A40" s="278"/>
      <c r="B40" s="366">
        <v>3</v>
      </c>
      <c r="C40" s="508" t="s">
        <v>44</v>
      </c>
      <c r="D40" s="508"/>
      <c r="E40" s="508"/>
      <c r="F40" s="508"/>
      <c r="G40" s="508"/>
      <c r="H40" s="509"/>
    </row>
    <row r="41" spans="1:12" s="462" customFormat="1" ht="28.5" customHeight="1" x14ac:dyDescent="0.3">
      <c r="A41" s="405"/>
      <c r="B41" s="406" t="s">
        <v>45</v>
      </c>
      <c r="C41" s="403" t="s">
        <v>861</v>
      </c>
      <c r="D41" s="416">
        <f>QUANTITATIVOS!D292</f>
        <v>57</v>
      </c>
      <c r="E41" s="404" t="s">
        <v>20</v>
      </c>
      <c r="F41" s="407"/>
      <c r="G41" s="407"/>
      <c r="H41" s="2">
        <f t="shared" si="1"/>
        <v>0</v>
      </c>
      <c r="I41" s="461"/>
    </row>
    <row r="42" spans="1:12" s="462" customFormat="1" x14ac:dyDescent="0.3">
      <c r="A42" s="405"/>
      <c r="B42" s="406" t="s">
        <v>46</v>
      </c>
      <c r="C42" s="403" t="s">
        <v>962</v>
      </c>
      <c r="D42" s="416">
        <f>QUANTITATIVOS!F319</f>
        <v>13</v>
      </c>
      <c r="E42" s="404" t="s">
        <v>22</v>
      </c>
      <c r="F42" s="407"/>
      <c r="G42" s="407"/>
      <c r="H42" s="2">
        <f t="shared" si="1"/>
        <v>0</v>
      </c>
      <c r="I42" s="461"/>
    </row>
    <row r="43" spans="1:12" s="462" customFormat="1" x14ac:dyDescent="0.3">
      <c r="A43" s="405"/>
      <c r="B43" s="406" t="s">
        <v>47</v>
      </c>
      <c r="C43" s="403" t="s">
        <v>959</v>
      </c>
      <c r="D43" s="416">
        <f>QUANTITATIVOS!D307</f>
        <v>416</v>
      </c>
      <c r="E43" s="404" t="s">
        <v>20</v>
      </c>
      <c r="F43" s="407"/>
      <c r="G43" s="407"/>
      <c r="H43" s="2">
        <f t="shared" si="1"/>
        <v>0</v>
      </c>
      <c r="I43" s="461"/>
    </row>
    <row r="44" spans="1:12" x14ac:dyDescent="0.3">
      <c r="A44" s="278"/>
      <c r="B44" s="366">
        <v>4</v>
      </c>
      <c r="C44" s="508" t="s">
        <v>48</v>
      </c>
      <c r="D44" s="508"/>
      <c r="E44" s="508"/>
      <c r="F44" s="508"/>
      <c r="G44" s="508"/>
      <c r="H44" s="509"/>
    </row>
    <row r="45" spans="1:12" s="467" customFormat="1" x14ac:dyDescent="0.3">
      <c r="A45" s="335"/>
      <c r="B45" s="289" t="s">
        <v>49</v>
      </c>
      <c r="C45" s="336" t="s">
        <v>50</v>
      </c>
      <c r="D45" s="427"/>
      <c r="E45" s="337"/>
      <c r="F45" s="372"/>
      <c r="G45" s="372"/>
      <c r="H45" s="338"/>
      <c r="I45" s="466"/>
    </row>
    <row r="46" spans="1:12" s="462" customFormat="1" ht="45" customHeight="1" x14ac:dyDescent="0.3">
      <c r="A46" s="405"/>
      <c r="B46" s="406" t="s">
        <v>856</v>
      </c>
      <c r="C46" s="403" t="s">
        <v>996</v>
      </c>
      <c r="D46" s="416">
        <f>QUANTITATIVOS!D27</f>
        <v>11</v>
      </c>
      <c r="E46" s="404" t="s">
        <v>20</v>
      </c>
      <c r="F46" s="407"/>
      <c r="G46" s="407"/>
      <c r="H46" s="2">
        <f t="shared" ref="H46:H64" si="2">SUM(F46,G46)*D46</f>
        <v>0</v>
      </c>
      <c r="I46" s="461"/>
    </row>
    <row r="47" spans="1:12" s="462" customFormat="1" x14ac:dyDescent="0.3">
      <c r="A47" s="405"/>
      <c r="B47" s="406" t="s">
        <v>51</v>
      </c>
      <c r="C47" s="403" t="s">
        <v>857</v>
      </c>
      <c r="D47" s="416">
        <f>QUANTITATIVOS!D22</f>
        <v>66</v>
      </c>
      <c r="E47" s="404" t="s">
        <v>20</v>
      </c>
      <c r="F47" s="407"/>
      <c r="G47" s="407"/>
      <c r="H47" s="2">
        <f t="shared" si="2"/>
        <v>0</v>
      </c>
      <c r="I47" s="461"/>
    </row>
    <row r="48" spans="1:12" s="462" customFormat="1" ht="27.6" x14ac:dyDescent="0.3">
      <c r="A48" s="405"/>
      <c r="B48" s="406" t="s">
        <v>52</v>
      </c>
      <c r="C48" s="403" t="s">
        <v>55</v>
      </c>
      <c r="D48" s="416">
        <f>QUANTITATIVOS!E9</f>
        <v>35</v>
      </c>
      <c r="E48" s="404" t="s">
        <v>14</v>
      </c>
      <c r="F48" s="407"/>
      <c r="G48" s="407"/>
      <c r="H48" s="2">
        <f t="shared" si="2"/>
        <v>0</v>
      </c>
      <c r="I48" s="461"/>
    </row>
    <row r="49" spans="1:9" s="462" customFormat="1" x14ac:dyDescent="0.3">
      <c r="A49" s="405"/>
      <c r="B49" s="406" t="s">
        <v>53</v>
      </c>
      <c r="C49" s="403" t="s">
        <v>56</v>
      </c>
      <c r="D49" s="416">
        <f>QUANTITATIVOS!E10</f>
        <v>57</v>
      </c>
      <c r="E49" s="404" t="s">
        <v>14</v>
      </c>
      <c r="F49" s="407"/>
      <c r="G49" s="407"/>
      <c r="H49" s="2">
        <f t="shared" si="2"/>
        <v>0</v>
      </c>
      <c r="I49" s="461"/>
    </row>
    <row r="50" spans="1:9" s="462" customFormat="1" x14ac:dyDescent="0.3">
      <c r="A50" s="405"/>
      <c r="B50" s="406" t="s">
        <v>54</v>
      </c>
      <c r="C50" s="403" t="s">
        <v>57</v>
      </c>
      <c r="D50" s="416">
        <f>QUANTITATIVOS!E11</f>
        <v>6</v>
      </c>
      <c r="E50" s="404" t="s">
        <v>17</v>
      </c>
      <c r="F50" s="407"/>
      <c r="G50" s="407"/>
      <c r="H50" s="2">
        <f t="shared" si="2"/>
        <v>0</v>
      </c>
      <c r="I50" s="461"/>
    </row>
    <row r="51" spans="1:9" s="462" customFormat="1" x14ac:dyDescent="0.3">
      <c r="A51" s="405"/>
      <c r="B51" s="406" t="s">
        <v>847</v>
      </c>
      <c r="C51" s="403" t="s">
        <v>862</v>
      </c>
      <c r="D51" s="416">
        <v>10</v>
      </c>
      <c r="E51" s="404" t="s">
        <v>20</v>
      </c>
      <c r="F51" s="407"/>
      <c r="G51" s="407"/>
      <c r="H51" s="2">
        <f t="shared" si="2"/>
        <v>0</v>
      </c>
      <c r="I51" s="461"/>
    </row>
    <row r="52" spans="1:9" s="462" customFormat="1" ht="30" customHeight="1" x14ac:dyDescent="0.3">
      <c r="A52" s="405"/>
      <c r="B52" s="406"/>
      <c r="C52" s="403" t="s">
        <v>997</v>
      </c>
      <c r="D52" s="416">
        <v>5</v>
      </c>
      <c r="E52" s="404" t="s">
        <v>22</v>
      </c>
      <c r="F52" s="407"/>
      <c r="G52" s="407"/>
      <c r="H52" s="2">
        <f t="shared" si="2"/>
        <v>0</v>
      </c>
      <c r="I52" s="461"/>
    </row>
    <row r="53" spans="1:9" x14ac:dyDescent="0.3">
      <c r="A53" s="278"/>
      <c r="B53" s="366">
        <v>5</v>
      </c>
      <c r="C53" s="508" t="s">
        <v>63</v>
      </c>
      <c r="D53" s="508"/>
      <c r="E53" s="508"/>
      <c r="F53" s="508"/>
      <c r="G53" s="508"/>
      <c r="H53" s="509"/>
    </row>
    <row r="54" spans="1:9" s="462" customFormat="1" x14ac:dyDescent="0.3">
      <c r="A54" s="405"/>
      <c r="B54" s="406" t="s">
        <v>58</v>
      </c>
      <c r="C54" s="403" t="s">
        <v>863</v>
      </c>
      <c r="D54" s="416">
        <f>QUANTITATIVOS!F81</f>
        <v>45</v>
      </c>
      <c r="E54" s="404" t="s">
        <v>20</v>
      </c>
      <c r="F54" s="407"/>
      <c r="G54" s="407"/>
      <c r="H54" s="2">
        <f t="shared" si="2"/>
        <v>0</v>
      </c>
      <c r="I54" s="461"/>
    </row>
    <row r="55" spans="1:9" s="462" customFormat="1" x14ac:dyDescent="0.3">
      <c r="A55" s="405"/>
      <c r="B55" s="406" t="s">
        <v>59</v>
      </c>
      <c r="C55" s="403" t="s">
        <v>864</v>
      </c>
      <c r="D55" s="416">
        <f>QUANTITATIVOS!F90</f>
        <v>46</v>
      </c>
      <c r="E55" s="404" t="s">
        <v>20</v>
      </c>
      <c r="F55" s="407"/>
      <c r="G55" s="407"/>
      <c r="H55" s="2">
        <f t="shared" si="2"/>
        <v>0</v>
      </c>
      <c r="I55" s="461"/>
    </row>
    <row r="56" spans="1:9" s="462" customFormat="1" x14ac:dyDescent="0.3">
      <c r="A56" s="405"/>
      <c r="B56" s="406" t="s">
        <v>60</v>
      </c>
      <c r="C56" s="403" t="s">
        <v>865</v>
      </c>
      <c r="D56" s="416">
        <f>QUANTITATIVOS!F67</f>
        <v>69</v>
      </c>
      <c r="E56" s="404" t="s">
        <v>20</v>
      </c>
      <c r="F56" s="407"/>
      <c r="G56" s="407"/>
      <c r="H56" s="2">
        <f t="shared" si="2"/>
        <v>0</v>
      </c>
      <c r="I56" s="461"/>
    </row>
    <row r="57" spans="1:9" s="462" customFormat="1" x14ac:dyDescent="0.3">
      <c r="A57" s="405"/>
      <c r="B57" s="406" t="s">
        <v>61</v>
      </c>
      <c r="C57" s="403" t="s">
        <v>866</v>
      </c>
      <c r="D57" s="416">
        <f>SUM(D54:D56)</f>
        <v>160</v>
      </c>
      <c r="E57" s="404" t="s">
        <v>20</v>
      </c>
      <c r="F57" s="407"/>
      <c r="G57" s="407"/>
      <c r="H57" s="2">
        <f t="shared" si="2"/>
        <v>0</v>
      </c>
      <c r="I57" s="461"/>
    </row>
    <row r="58" spans="1:9" s="462" customFormat="1" x14ac:dyDescent="0.3">
      <c r="A58" s="405"/>
      <c r="B58" s="406" t="s">
        <v>867</v>
      </c>
      <c r="C58" s="403" t="s">
        <v>870</v>
      </c>
      <c r="D58" s="416">
        <v>10</v>
      </c>
      <c r="E58" s="404" t="s">
        <v>17</v>
      </c>
      <c r="F58" s="407"/>
      <c r="G58" s="407"/>
      <c r="H58" s="2">
        <f t="shared" si="2"/>
        <v>0</v>
      </c>
      <c r="I58" s="461"/>
    </row>
    <row r="59" spans="1:9" s="462" customFormat="1" x14ac:dyDescent="0.3">
      <c r="A59" s="405"/>
      <c r="B59" s="406" t="s">
        <v>868</v>
      </c>
      <c r="C59" s="403" t="s">
        <v>319</v>
      </c>
      <c r="D59" s="416">
        <f>QUANTITATIVOS!F56</f>
        <v>126</v>
      </c>
      <c r="E59" s="404" t="s">
        <v>20</v>
      </c>
      <c r="F59" s="407"/>
      <c r="G59" s="407"/>
      <c r="H59" s="2">
        <f t="shared" si="2"/>
        <v>0</v>
      </c>
      <c r="I59" s="461"/>
    </row>
    <row r="60" spans="1:9" s="462" customFormat="1" ht="27.6" x14ac:dyDescent="0.3">
      <c r="A60" s="405"/>
      <c r="B60" s="406" t="s">
        <v>871</v>
      </c>
      <c r="C60" s="403" t="s">
        <v>66</v>
      </c>
      <c r="D60" s="416">
        <f>QUANTITATIVOS!F327</f>
        <v>11</v>
      </c>
      <c r="E60" s="404" t="s">
        <v>20</v>
      </c>
      <c r="F60" s="407"/>
      <c r="G60" s="407"/>
      <c r="H60" s="2">
        <f t="shared" si="2"/>
        <v>0</v>
      </c>
      <c r="I60" s="461"/>
    </row>
    <row r="61" spans="1:9" x14ac:dyDescent="0.3">
      <c r="A61" s="278"/>
      <c r="B61" s="366">
        <v>6</v>
      </c>
      <c r="C61" s="508" t="s">
        <v>70</v>
      </c>
      <c r="D61" s="508"/>
      <c r="E61" s="508"/>
      <c r="F61" s="508"/>
      <c r="G61" s="508"/>
      <c r="H61" s="509"/>
    </row>
    <row r="62" spans="1:9" s="462" customFormat="1" ht="27.6" x14ac:dyDescent="0.3">
      <c r="A62" s="405"/>
      <c r="B62" s="406" t="s">
        <v>62</v>
      </c>
      <c r="C62" s="403" t="s">
        <v>960</v>
      </c>
      <c r="D62" s="416">
        <f>QUANTITATIVOS!F97</f>
        <v>73</v>
      </c>
      <c r="E62" s="404" t="s">
        <v>20</v>
      </c>
      <c r="F62" s="407"/>
      <c r="G62" s="407"/>
      <c r="H62" s="2">
        <f t="shared" si="2"/>
        <v>0</v>
      </c>
      <c r="I62" s="461"/>
    </row>
    <row r="63" spans="1:9" s="462" customFormat="1" x14ac:dyDescent="0.3">
      <c r="A63" s="405"/>
      <c r="B63" s="406" t="s">
        <v>474</v>
      </c>
      <c r="C63" s="403" t="s">
        <v>442</v>
      </c>
      <c r="D63" s="416">
        <v>15</v>
      </c>
      <c r="E63" s="404" t="s">
        <v>20</v>
      </c>
      <c r="F63" s="407"/>
      <c r="G63" s="407"/>
      <c r="H63" s="2">
        <f t="shared" si="2"/>
        <v>0</v>
      </c>
      <c r="I63" s="461"/>
    </row>
    <row r="64" spans="1:9" s="462" customFormat="1" x14ac:dyDescent="0.3">
      <c r="A64" s="405"/>
      <c r="B64" s="406" t="s">
        <v>475</v>
      </c>
      <c r="C64" s="403" t="s">
        <v>441</v>
      </c>
      <c r="D64" s="416">
        <v>20</v>
      </c>
      <c r="E64" s="404" t="s">
        <v>20</v>
      </c>
      <c r="F64" s="407"/>
      <c r="G64" s="407"/>
      <c r="H64" s="2">
        <f t="shared" si="2"/>
        <v>0</v>
      </c>
      <c r="I64" s="461"/>
    </row>
    <row r="65" spans="1:9" x14ac:dyDescent="0.3">
      <c r="A65" s="278"/>
      <c r="B65" s="366">
        <v>7</v>
      </c>
      <c r="C65" s="508" t="s">
        <v>76</v>
      </c>
      <c r="D65" s="508"/>
      <c r="E65" s="508"/>
      <c r="F65" s="508"/>
      <c r="G65" s="508"/>
      <c r="H65" s="509"/>
    </row>
    <row r="66" spans="1:9" s="467" customFormat="1" x14ac:dyDescent="0.3">
      <c r="A66" s="335"/>
      <c r="B66" s="289" t="s">
        <v>64</v>
      </c>
      <c r="C66" s="336" t="s">
        <v>77</v>
      </c>
      <c r="D66" s="428"/>
      <c r="E66" s="337"/>
      <c r="F66" s="372"/>
      <c r="G66" s="372"/>
      <c r="H66" s="338"/>
      <c r="I66" s="466"/>
    </row>
    <row r="67" spans="1:9" s="462" customFormat="1" ht="27.6" x14ac:dyDescent="0.3">
      <c r="A67" s="405"/>
      <c r="B67" s="406" t="s">
        <v>476</v>
      </c>
      <c r="C67" s="403" t="s">
        <v>400</v>
      </c>
      <c r="D67" s="416">
        <f>QUANTITATIVOS!E169</f>
        <v>1</v>
      </c>
      <c r="E67" s="404" t="s">
        <v>17</v>
      </c>
      <c r="F67" s="407"/>
      <c r="G67" s="407"/>
      <c r="H67" s="2">
        <f t="shared" ref="H67:H79" si="3">SUM(F67,G67)*D67</f>
        <v>0</v>
      </c>
      <c r="I67" s="461"/>
    </row>
    <row r="68" spans="1:9" s="462" customFormat="1" ht="27.6" x14ac:dyDescent="0.3">
      <c r="A68" s="405"/>
      <c r="B68" s="406" t="s">
        <v>477</v>
      </c>
      <c r="C68" s="403" t="s">
        <v>401</v>
      </c>
      <c r="D68" s="416">
        <f>QUANTITATIVOS!E170</f>
        <v>5</v>
      </c>
      <c r="E68" s="404" t="s">
        <v>17</v>
      </c>
      <c r="F68" s="407"/>
      <c r="G68" s="407"/>
      <c r="H68" s="2">
        <f t="shared" si="3"/>
        <v>0</v>
      </c>
      <c r="I68" s="461"/>
    </row>
    <row r="69" spans="1:9" s="462" customFormat="1" ht="27.6" x14ac:dyDescent="0.3">
      <c r="A69" s="405"/>
      <c r="B69" s="406" t="s">
        <v>478</v>
      </c>
      <c r="C69" s="403" t="s">
        <v>403</v>
      </c>
      <c r="D69" s="416">
        <f>QUANTITATIVOS!E171</f>
        <v>3</v>
      </c>
      <c r="E69" s="404" t="s">
        <v>17</v>
      </c>
      <c r="F69" s="407"/>
      <c r="G69" s="407"/>
      <c r="H69" s="2">
        <f t="shared" si="3"/>
        <v>0</v>
      </c>
      <c r="I69" s="461"/>
    </row>
    <row r="70" spans="1:9" s="462" customFormat="1" ht="27.6" x14ac:dyDescent="0.3">
      <c r="A70" s="405"/>
      <c r="B70" s="406" t="s">
        <v>479</v>
      </c>
      <c r="C70" s="403" t="s">
        <v>402</v>
      </c>
      <c r="D70" s="416">
        <f>QUANTITATIVOS!E172</f>
        <v>2</v>
      </c>
      <c r="E70" s="404" t="s">
        <v>17</v>
      </c>
      <c r="F70" s="407"/>
      <c r="G70" s="407"/>
      <c r="H70" s="2">
        <f t="shared" si="3"/>
        <v>0</v>
      </c>
      <c r="I70" s="461"/>
    </row>
    <row r="71" spans="1:9" s="467" customFormat="1" x14ac:dyDescent="0.3">
      <c r="A71" s="335"/>
      <c r="B71" s="289" t="s">
        <v>65</v>
      </c>
      <c r="C71" s="336" t="s">
        <v>872</v>
      </c>
      <c r="D71" s="428"/>
      <c r="E71" s="337"/>
      <c r="F71" s="372"/>
      <c r="G71" s="372"/>
      <c r="H71" s="2">
        <f t="shared" si="3"/>
        <v>0</v>
      </c>
      <c r="I71" s="466"/>
    </row>
    <row r="72" spans="1:9" s="462" customFormat="1" ht="27.6" x14ac:dyDescent="0.3">
      <c r="A72" s="405"/>
      <c r="B72" s="406" t="s">
        <v>480</v>
      </c>
      <c r="C72" s="403" t="s">
        <v>404</v>
      </c>
      <c r="D72" s="416">
        <f>QUANTITATIVOS!E178</f>
        <v>2</v>
      </c>
      <c r="E72" s="404" t="s">
        <v>17</v>
      </c>
      <c r="F72" s="407"/>
      <c r="G72" s="407"/>
      <c r="H72" s="2">
        <f t="shared" si="3"/>
        <v>0</v>
      </c>
      <c r="I72" s="461"/>
    </row>
    <row r="73" spans="1:9" s="462" customFormat="1" ht="27.6" x14ac:dyDescent="0.3">
      <c r="A73" s="405"/>
      <c r="B73" s="406" t="s">
        <v>481</v>
      </c>
      <c r="C73" s="403" t="s">
        <v>405</v>
      </c>
      <c r="D73" s="416">
        <f>QUANTITATIVOS!E179</f>
        <v>1</v>
      </c>
      <c r="E73" s="404" t="s">
        <v>17</v>
      </c>
      <c r="F73" s="407"/>
      <c r="G73" s="407"/>
      <c r="H73" s="2">
        <f t="shared" si="3"/>
        <v>0</v>
      </c>
      <c r="I73" s="461"/>
    </row>
    <row r="74" spans="1:9" s="462" customFormat="1" ht="27.6" x14ac:dyDescent="0.3">
      <c r="A74" s="405"/>
      <c r="B74" s="406" t="s">
        <v>482</v>
      </c>
      <c r="C74" s="403" t="s">
        <v>969</v>
      </c>
      <c r="D74" s="416">
        <f>QUANTITATIVOS!E180</f>
        <v>1</v>
      </c>
      <c r="E74" s="404" t="s">
        <v>17</v>
      </c>
      <c r="F74" s="407"/>
      <c r="G74" s="407"/>
      <c r="H74" s="2">
        <f t="shared" si="3"/>
        <v>0</v>
      </c>
      <c r="I74" s="461"/>
    </row>
    <row r="75" spans="1:9" s="462" customFormat="1" x14ac:dyDescent="0.3">
      <c r="A75" s="405"/>
      <c r="B75" s="406" t="s">
        <v>483</v>
      </c>
      <c r="C75" s="403" t="s">
        <v>406</v>
      </c>
      <c r="D75" s="416">
        <f>QUANTITATIVOS!E181</f>
        <v>1</v>
      </c>
      <c r="E75" s="404" t="s">
        <v>17</v>
      </c>
      <c r="F75" s="407"/>
      <c r="G75" s="407"/>
      <c r="H75" s="2">
        <f t="shared" si="3"/>
        <v>0</v>
      </c>
      <c r="I75" s="461"/>
    </row>
    <row r="76" spans="1:9" s="462" customFormat="1" x14ac:dyDescent="0.3">
      <c r="A76" s="405"/>
      <c r="B76" s="406" t="s">
        <v>988</v>
      </c>
      <c r="C76" s="403" t="s">
        <v>989</v>
      </c>
      <c r="D76" s="416">
        <v>8</v>
      </c>
      <c r="E76" s="404" t="s">
        <v>20</v>
      </c>
      <c r="F76" s="407"/>
      <c r="G76" s="407"/>
      <c r="H76" s="2">
        <f t="shared" si="3"/>
        <v>0</v>
      </c>
      <c r="I76" s="461"/>
    </row>
    <row r="77" spans="1:9" s="462" customFormat="1" x14ac:dyDescent="0.3">
      <c r="A77" s="405"/>
      <c r="B77" s="289" t="s">
        <v>936</v>
      </c>
      <c r="C77" s="336" t="s">
        <v>937</v>
      </c>
      <c r="D77" s="428"/>
      <c r="E77" s="337"/>
      <c r="F77" s="372"/>
      <c r="G77" s="372"/>
      <c r="H77" s="338"/>
      <c r="I77" s="461"/>
    </row>
    <row r="78" spans="1:9" s="462" customFormat="1" ht="61.5" customHeight="1" x14ac:dyDescent="0.3">
      <c r="A78" s="405"/>
      <c r="B78" s="406" t="s">
        <v>938</v>
      </c>
      <c r="C78" s="403" t="s">
        <v>994</v>
      </c>
      <c r="D78" s="416">
        <v>15.46</v>
      </c>
      <c r="E78" s="404" t="s">
        <v>20</v>
      </c>
      <c r="F78" s="407"/>
      <c r="G78" s="407"/>
      <c r="H78" s="2">
        <f t="shared" si="3"/>
        <v>0</v>
      </c>
      <c r="I78" s="461"/>
    </row>
    <row r="79" spans="1:9" s="462" customFormat="1" ht="45" customHeight="1" x14ac:dyDescent="0.3">
      <c r="A79" s="405"/>
      <c r="B79" s="406" t="s">
        <v>990</v>
      </c>
      <c r="C79" s="403" t="s">
        <v>991</v>
      </c>
      <c r="D79" s="416">
        <f>QUANTITATIVOS!G270</f>
        <v>16.580000000000002</v>
      </c>
      <c r="E79" s="404" t="s">
        <v>20</v>
      </c>
      <c r="F79" s="407"/>
      <c r="G79" s="407"/>
      <c r="H79" s="2">
        <f t="shared" si="3"/>
        <v>0</v>
      </c>
      <c r="I79" s="461"/>
    </row>
    <row r="80" spans="1:9" x14ac:dyDescent="0.3">
      <c r="A80" s="278"/>
      <c r="B80" s="366">
        <v>8</v>
      </c>
      <c r="C80" s="508" t="s">
        <v>78</v>
      </c>
      <c r="D80" s="508"/>
      <c r="E80" s="508"/>
      <c r="F80" s="508"/>
      <c r="G80" s="508"/>
      <c r="H80" s="509"/>
    </row>
    <row r="81" spans="1:11" s="467" customFormat="1" x14ac:dyDescent="0.3">
      <c r="A81" s="335"/>
      <c r="B81" s="289" t="s">
        <v>67</v>
      </c>
      <c r="C81" s="336" t="s">
        <v>408</v>
      </c>
      <c r="D81" s="428"/>
      <c r="E81" s="337"/>
      <c r="F81" s="372"/>
      <c r="G81" s="372"/>
      <c r="H81" s="338"/>
      <c r="I81" s="466"/>
    </row>
    <row r="82" spans="1:11" s="462" customFormat="1" ht="41.4" x14ac:dyDescent="0.3">
      <c r="A82" s="327"/>
      <c r="B82" s="406" t="s">
        <v>484</v>
      </c>
      <c r="C82" s="403" t="s">
        <v>987</v>
      </c>
      <c r="D82" s="416">
        <f>QUANTITATIVOS!E186</f>
        <v>2</v>
      </c>
      <c r="E82" s="404" t="s">
        <v>17</v>
      </c>
      <c r="F82" s="407"/>
      <c r="G82" s="407"/>
      <c r="H82" s="2">
        <f t="shared" ref="H82:H91" si="4">SUM(F82,G82)*D82</f>
        <v>0</v>
      </c>
      <c r="I82" s="461"/>
    </row>
    <row r="83" spans="1:11" s="462" customFormat="1" ht="27.6" x14ac:dyDescent="0.3">
      <c r="A83" s="327"/>
      <c r="B83" s="406" t="s">
        <v>68</v>
      </c>
      <c r="C83" s="403" t="s">
        <v>995</v>
      </c>
      <c r="D83" s="416">
        <f>QUANTITATIVOS!F194</f>
        <v>6</v>
      </c>
      <c r="E83" s="416" t="s">
        <v>20</v>
      </c>
      <c r="F83" s="407"/>
      <c r="G83" s="407"/>
      <c r="H83" s="2">
        <f t="shared" si="4"/>
        <v>0</v>
      </c>
      <c r="I83" s="461"/>
    </row>
    <row r="84" spans="1:11" s="462" customFormat="1" ht="43.5" customHeight="1" x14ac:dyDescent="0.3">
      <c r="A84" s="405"/>
      <c r="B84" s="328" t="s">
        <v>69</v>
      </c>
      <c r="C84" s="403" t="s">
        <v>970</v>
      </c>
      <c r="D84" s="429">
        <f>QUANTITATIVOS!F211</f>
        <v>2</v>
      </c>
      <c r="E84" s="329" t="s">
        <v>20</v>
      </c>
      <c r="F84" s="373"/>
      <c r="G84" s="373"/>
      <c r="H84" s="2">
        <f t="shared" si="4"/>
        <v>0</v>
      </c>
      <c r="I84" s="461"/>
    </row>
    <row r="85" spans="1:11" s="462" customFormat="1" ht="27" customHeight="1" x14ac:dyDescent="0.3">
      <c r="A85" s="405"/>
      <c r="B85" s="385" t="s">
        <v>855</v>
      </c>
      <c r="C85" s="403" t="s">
        <v>939</v>
      </c>
      <c r="D85" s="416">
        <v>5</v>
      </c>
      <c r="E85" s="416" t="s">
        <v>20</v>
      </c>
      <c r="F85" s="407"/>
      <c r="G85" s="407"/>
      <c r="H85" s="2">
        <f t="shared" si="4"/>
        <v>0</v>
      </c>
      <c r="I85" s="461"/>
    </row>
    <row r="86" spans="1:11" s="462" customFormat="1" x14ac:dyDescent="0.3">
      <c r="A86" s="405"/>
      <c r="B86" s="386">
        <v>9</v>
      </c>
      <c r="C86" s="516" t="s">
        <v>82</v>
      </c>
      <c r="D86" s="516"/>
      <c r="E86" s="516"/>
      <c r="F86" s="516"/>
      <c r="G86" s="516"/>
      <c r="H86" s="517"/>
      <c r="I86" s="461"/>
    </row>
    <row r="87" spans="1:11" s="462" customFormat="1" x14ac:dyDescent="0.3">
      <c r="A87" s="405"/>
      <c r="B87" s="406" t="s">
        <v>71</v>
      </c>
      <c r="C87" s="403" t="s">
        <v>84</v>
      </c>
      <c r="D87" s="416">
        <f>QUANTITATIVOS!F117</f>
        <v>448</v>
      </c>
      <c r="E87" s="404" t="s">
        <v>20</v>
      </c>
      <c r="F87" s="407"/>
      <c r="G87" s="407"/>
      <c r="H87" s="2">
        <f t="shared" si="4"/>
        <v>0</v>
      </c>
      <c r="I87" s="461"/>
    </row>
    <row r="88" spans="1:11" s="462" customFormat="1" x14ac:dyDescent="0.3">
      <c r="A88" s="405"/>
      <c r="B88" s="406" t="s">
        <v>72</v>
      </c>
      <c r="C88" s="403" t="s">
        <v>321</v>
      </c>
      <c r="D88" s="416">
        <f>D41+D42</f>
        <v>70</v>
      </c>
      <c r="E88" s="404" t="s">
        <v>20</v>
      </c>
      <c r="F88" s="407"/>
      <c r="G88" s="407"/>
      <c r="H88" s="2">
        <f t="shared" si="4"/>
        <v>0</v>
      </c>
      <c r="I88" s="461"/>
    </row>
    <row r="89" spans="1:11" s="462" customFormat="1" x14ac:dyDescent="0.3">
      <c r="A89" s="405"/>
      <c r="B89" s="406" t="s">
        <v>73</v>
      </c>
      <c r="C89" s="403" t="s">
        <v>320</v>
      </c>
      <c r="D89" s="416">
        <f>QUANTITATIVOS!F131</f>
        <v>233</v>
      </c>
      <c r="E89" s="404" t="s">
        <v>20</v>
      </c>
      <c r="F89" s="407"/>
      <c r="G89" s="407"/>
      <c r="H89" s="2">
        <f t="shared" si="4"/>
        <v>0</v>
      </c>
      <c r="I89" s="461"/>
    </row>
    <row r="90" spans="1:11" s="462" customFormat="1" x14ac:dyDescent="0.3">
      <c r="A90" s="405"/>
      <c r="B90" s="406" t="s">
        <v>74</v>
      </c>
      <c r="C90" s="403" t="s">
        <v>411</v>
      </c>
      <c r="D90" s="416">
        <f>QUANTITATIVOS!F174</f>
        <v>23</v>
      </c>
      <c r="E90" s="404" t="s">
        <v>20</v>
      </c>
      <c r="F90" s="407"/>
      <c r="G90" s="407"/>
      <c r="H90" s="2">
        <f t="shared" si="4"/>
        <v>0</v>
      </c>
      <c r="I90" s="461"/>
    </row>
    <row r="91" spans="1:11" s="462" customFormat="1" x14ac:dyDescent="0.3">
      <c r="A91" s="405"/>
      <c r="B91" s="406" t="s">
        <v>75</v>
      </c>
      <c r="C91" s="403" t="s">
        <v>412</v>
      </c>
      <c r="D91" s="416">
        <f>QUANTITATIVOS!F182</f>
        <v>9</v>
      </c>
      <c r="E91" s="404" t="s">
        <v>20</v>
      </c>
      <c r="F91" s="407"/>
      <c r="G91" s="407"/>
      <c r="H91" s="2">
        <f t="shared" si="4"/>
        <v>0</v>
      </c>
      <c r="I91" s="461"/>
    </row>
    <row r="92" spans="1:11" x14ac:dyDescent="0.3">
      <c r="A92" s="278"/>
      <c r="B92" s="366">
        <v>10</v>
      </c>
      <c r="C92" s="510" t="s">
        <v>88</v>
      </c>
      <c r="D92" s="511"/>
      <c r="E92" s="511"/>
      <c r="F92" s="511"/>
      <c r="G92" s="511"/>
      <c r="H92" s="512"/>
    </row>
    <row r="93" spans="1:11" x14ac:dyDescent="0.3">
      <c r="A93" s="388"/>
      <c r="B93" s="5" t="s">
        <v>890</v>
      </c>
      <c r="C93" s="6" t="s">
        <v>615</v>
      </c>
      <c r="D93" s="7"/>
      <c r="E93" s="8"/>
      <c r="F93" s="374"/>
      <c r="G93" s="374"/>
      <c r="H93" s="389"/>
    </row>
    <row r="94" spans="1:11" x14ac:dyDescent="0.3">
      <c r="A94" s="418"/>
      <c r="B94" s="408" t="s">
        <v>891</v>
      </c>
      <c r="C94" s="409" t="s">
        <v>616</v>
      </c>
      <c r="D94" s="410">
        <v>48</v>
      </c>
      <c r="E94" s="411" t="s">
        <v>22</v>
      </c>
      <c r="F94" s="412"/>
      <c r="G94" s="413"/>
      <c r="H94" s="2">
        <f t="shared" ref="H94:H138" si="5">SUM(F94,G94)*D94</f>
        <v>0</v>
      </c>
      <c r="J94" s="469"/>
      <c r="K94" s="469"/>
    </row>
    <row r="95" spans="1:11" x14ac:dyDescent="0.3">
      <c r="A95" s="418"/>
      <c r="B95" s="408" t="s">
        <v>892</v>
      </c>
      <c r="C95" s="409" t="s">
        <v>617</v>
      </c>
      <c r="D95" s="410">
        <v>10</v>
      </c>
      <c r="E95" s="411" t="s">
        <v>22</v>
      </c>
      <c r="F95" s="412"/>
      <c r="G95" s="413"/>
      <c r="H95" s="2">
        <f t="shared" si="5"/>
        <v>0</v>
      </c>
      <c r="J95" s="469"/>
      <c r="K95" s="469"/>
    </row>
    <row r="96" spans="1:11" x14ac:dyDescent="0.3">
      <c r="A96" s="418"/>
      <c r="B96" s="408" t="s">
        <v>893</v>
      </c>
      <c r="C96" s="409" t="s">
        <v>618</v>
      </c>
      <c r="D96" s="410">
        <v>22</v>
      </c>
      <c r="E96" s="415" t="s">
        <v>619</v>
      </c>
      <c r="F96" s="412"/>
      <c r="G96" s="413"/>
      <c r="H96" s="2">
        <f t="shared" si="5"/>
        <v>0</v>
      </c>
      <c r="J96" s="469"/>
      <c r="K96" s="469"/>
    </row>
    <row r="97" spans="1:11" x14ac:dyDescent="0.3">
      <c r="A97" s="418"/>
      <c r="B97" s="408" t="s">
        <v>894</v>
      </c>
      <c r="C97" s="409" t="s">
        <v>620</v>
      </c>
      <c r="D97" s="410">
        <v>1</v>
      </c>
      <c r="E97" s="415" t="s">
        <v>619</v>
      </c>
      <c r="F97" s="412"/>
      <c r="G97" s="413"/>
      <c r="H97" s="2">
        <f t="shared" si="5"/>
        <v>0</v>
      </c>
      <c r="J97" s="469"/>
      <c r="K97" s="469"/>
    </row>
    <row r="98" spans="1:11" x14ac:dyDescent="0.3">
      <c r="A98" s="418"/>
      <c r="B98" s="408" t="s">
        <v>895</v>
      </c>
      <c r="C98" s="409" t="s">
        <v>621</v>
      </c>
      <c r="D98" s="410">
        <v>10</v>
      </c>
      <c r="E98" s="415" t="s">
        <v>619</v>
      </c>
      <c r="F98" s="412"/>
      <c r="G98" s="413"/>
      <c r="H98" s="2">
        <f t="shared" si="5"/>
        <v>0</v>
      </c>
      <c r="J98" s="469"/>
      <c r="K98" s="469"/>
    </row>
    <row r="99" spans="1:11" x14ac:dyDescent="0.3">
      <c r="A99" s="418"/>
      <c r="B99" s="408" t="s">
        <v>896</v>
      </c>
      <c r="C99" s="409" t="s">
        <v>622</v>
      </c>
      <c r="D99" s="410">
        <v>14</v>
      </c>
      <c r="E99" s="415" t="s">
        <v>619</v>
      </c>
      <c r="F99" s="412"/>
      <c r="G99" s="413"/>
      <c r="H99" s="2">
        <f t="shared" si="5"/>
        <v>0</v>
      </c>
      <c r="J99" s="469"/>
      <c r="K99" s="469"/>
    </row>
    <row r="100" spans="1:11" x14ac:dyDescent="0.3">
      <c r="A100" s="418"/>
      <c r="B100" s="408" t="s">
        <v>897</v>
      </c>
      <c r="C100" s="409" t="s">
        <v>623</v>
      </c>
      <c r="D100" s="410">
        <v>7</v>
      </c>
      <c r="E100" s="415" t="s">
        <v>619</v>
      </c>
      <c r="F100" s="412"/>
      <c r="G100" s="413"/>
      <c r="H100" s="2">
        <f t="shared" si="5"/>
        <v>0</v>
      </c>
      <c r="J100" s="469"/>
      <c r="K100" s="469"/>
    </row>
    <row r="101" spans="1:11" x14ac:dyDescent="0.3">
      <c r="A101" s="418"/>
      <c r="B101" s="408" t="s">
        <v>898</v>
      </c>
      <c r="C101" s="409" t="s">
        <v>624</v>
      </c>
      <c r="D101" s="410">
        <v>2</v>
      </c>
      <c r="E101" s="415" t="s">
        <v>619</v>
      </c>
      <c r="F101" s="412"/>
      <c r="G101" s="413"/>
      <c r="H101" s="2">
        <f t="shared" si="5"/>
        <v>0</v>
      </c>
      <c r="J101" s="469"/>
      <c r="K101" s="469"/>
    </row>
    <row r="102" spans="1:11" x14ac:dyDescent="0.3">
      <c r="A102" s="418"/>
      <c r="B102" s="408" t="s">
        <v>899</v>
      </c>
      <c r="C102" s="409" t="s">
        <v>625</v>
      </c>
      <c r="D102" s="410">
        <v>13</v>
      </c>
      <c r="E102" s="415" t="s">
        <v>619</v>
      </c>
      <c r="F102" s="412"/>
      <c r="G102" s="413"/>
      <c r="H102" s="2">
        <f t="shared" si="5"/>
        <v>0</v>
      </c>
      <c r="J102" s="469"/>
      <c r="K102" s="469"/>
    </row>
    <row r="103" spans="1:11" x14ac:dyDescent="0.3">
      <c r="A103" s="418"/>
      <c r="B103" s="408" t="s">
        <v>900</v>
      </c>
      <c r="C103" s="409" t="s">
        <v>626</v>
      </c>
      <c r="D103" s="410">
        <v>2</v>
      </c>
      <c r="E103" s="415" t="s">
        <v>619</v>
      </c>
      <c r="F103" s="412"/>
      <c r="G103" s="413"/>
      <c r="H103" s="2">
        <f t="shared" si="5"/>
        <v>0</v>
      </c>
      <c r="J103" s="469"/>
      <c r="K103" s="469"/>
    </row>
    <row r="104" spans="1:11" x14ac:dyDescent="0.3">
      <c r="A104" s="418"/>
      <c r="B104" s="408" t="s">
        <v>901</v>
      </c>
      <c r="C104" s="409" t="s">
        <v>627</v>
      </c>
      <c r="D104" s="410">
        <v>4</v>
      </c>
      <c r="E104" s="415" t="s">
        <v>619</v>
      </c>
      <c r="F104" s="412"/>
      <c r="G104" s="413"/>
      <c r="H104" s="2">
        <f t="shared" si="5"/>
        <v>0</v>
      </c>
      <c r="J104" s="469"/>
      <c r="K104" s="469"/>
    </row>
    <row r="105" spans="1:11" x14ac:dyDescent="0.3">
      <c r="A105" s="418"/>
      <c r="B105" s="408" t="s">
        <v>902</v>
      </c>
      <c r="C105" s="409" t="s">
        <v>628</v>
      </c>
      <c r="D105" s="410">
        <v>2</v>
      </c>
      <c r="E105" s="415" t="s">
        <v>619</v>
      </c>
      <c r="F105" s="412"/>
      <c r="G105" s="413"/>
      <c r="H105" s="2">
        <f t="shared" si="5"/>
        <v>0</v>
      </c>
      <c r="J105" s="469"/>
      <c r="K105" s="469"/>
    </row>
    <row r="106" spans="1:11" x14ac:dyDescent="0.3">
      <c r="A106" s="418"/>
      <c r="B106" s="408" t="s">
        <v>903</v>
      </c>
      <c r="C106" s="409" t="s">
        <v>629</v>
      </c>
      <c r="D106" s="410">
        <v>2</v>
      </c>
      <c r="E106" s="415" t="s">
        <v>619</v>
      </c>
      <c r="F106" s="412"/>
      <c r="G106" s="413"/>
      <c r="H106" s="2">
        <f t="shared" si="5"/>
        <v>0</v>
      </c>
      <c r="J106" s="469"/>
      <c r="K106" s="469"/>
    </row>
    <row r="107" spans="1:11" x14ac:dyDescent="0.3">
      <c r="A107" s="418"/>
      <c r="B107" s="408" t="s">
        <v>904</v>
      </c>
      <c r="C107" s="409" t="s">
        <v>630</v>
      </c>
      <c r="D107" s="410">
        <v>60</v>
      </c>
      <c r="E107" s="411" t="s">
        <v>631</v>
      </c>
      <c r="F107" s="468" t="s">
        <v>18</v>
      </c>
      <c r="G107" s="413"/>
      <c r="H107" s="2">
        <f t="shared" si="5"/>
        <v>0</v>
      </c>
      <c r="J107" s="469"/>
      <c r="K107" s="469"/>
    </row>
    <row r="108" spans="1:11" x14ac:dyDescent="0.3">
      <c r="A108" s="418"/>
      <c r="B108" s="408" t="s">
        <v>905</v>
      </c>
      <c r="C108" s="409" t="s">
        <v>633</v>
      </c>
      <c r="D108" s="410">
        <v>40</v>
      </c>
      <c r="E108" s="411" t="s">
        <v>631</v>
      </c>
      <c r="F108" s="468" t="s">
        <v>18</v>
      </c>
      <c r="G108" s="413"/>
      <c r="H108" s="2">
        <f t="shared" si="5"/>
        <v>0</v>
      </c>
      <c r="J108" s="469"/>
      <c r="K108" s="469"/>
    </row>
    <row r="109" spans="1:11" ht="27.6" x14ac:dyDescent="0.3">
      <c r="A109" s="418"/>
      <c r="B109" s="408" t="s">
        <v>906</v>
      </c>
      <c r="C109" s="409" t="s">
        <v>635</v>
      </c>
      <c r="D109" s="410">
        <v>1</v>
      </c>
      <c r="E109" s="411" t="s">
        <v>636</v>
      </c>
      <c r="F109" s="412"/>
      <c r="G109" s="468" t="s">
        <v>18</v>
      </c>
      <c r="H109" s="2">
        <f t="shared" si="5"/>
        <v>0</v>
      </c>
      <c r="J109" s="469"/>
      <c r="K109" s="469"/>
    </row>
    <row r="110" spans="1:11" x14ac:dyDescent="0.3">
      <c r="A110" s="325"/>
      <c r="B110" s="9" t="s">
        <v>907</v>
      </c>
      <c r="C110" s="10" t="s">
        <v>637</v>
      </c>
      <c r="D110" s="414"/>
      <c r="E110" s="415"/>
      <c r="F110" s="381"/>
      <c r="G110" s="381"/>
      <c r="H110" s="2"/>
      <c r="J110" s="469"/>
      <c r="K110" s="469"/>
    </row>
    <row r="111" spans="1:11" x14ac:dyDescent="0.3">
      <c r="A111" s="325"/>
      <c r="B111" s="408" t="s">
        <v>908</v>
      </c>
      <c r="C111" s="409" t="s">
        <v>638</v>
      </c>
      <c r="D111" s="414">
        <v>6</v>
      </c>
      <c r="E111" s="415" t="s">
        <v>22</v>
      </c>
      <c r="F111" s="375"/>
      <c r="G111" s="375"/>
      <c r="H111" s="2">
        <f t="shared" si="5"/>
        <v>0</v>
      </c>
      <c r="J111" s="469"/>
      <c r="K111" s="469"/>
    </row>
    <row r="112" spans="1:11" x14ac:dyDescent="0.3">
      <c r="A112" s="325"/>
      <c r="B112" s="408" t="s">
        <v>909</v>
      </c>
      <c r="C112" s="409" t="s">
        <v>639</v>
      </c>
      <c r="D112" s="414">
        <v>24</v>
      </c>
      <c r="E112" s="415" t="s">
        <v>22</v>
      </c>
      <c r="F112" s="375"/>
      <c r="G112" s="375"/>
      <c r="H112" s="2">
        <f t="shared" si="5"/>
        <v>0</v>
      </c>
      <c r="J112" s="469"/>
      <c r="K112" s="469"/>
    </row>
    <row r="113" spans="1:13" x14ac:dyDescent="0.3">
      <c r="A113" s="325"/>
      <c r="B113" s="408" t="s">
        <v>910</v>
      </c>
      <c r="C113" s="409" t="s">
        <v>640</v>
      </c>
      <c r="D113" s="414">
        <v>6</v>
      </c>
      <c r="E113" s="415" t="s">
        <v>22</v>
      </c>
      <c r="F113" s="375"/>
      <c r="G113" s="375"/>
      <c r="H113" s="2">
        <f t="shared" si="5"/>
        <v>0</v>
      </c>
      <c r="J113" s="469"/>
      <c r="K113" s="469"/>
    </row>
    <row r="114" spans="1:13" x14ac:dyDescent="0.3">
      <c r="A114" s="325"/>
      <c r="B114" s="408" t="s">
        <v>911</v>
      </c>
      <c r="C114" s="409" t="s">
        <v>641</v>
      </c>
      <c r="D114" s="414">
        <v>16</v>
      </c>
      <c r="E114" s="415" t="s">
        <v>22</v>
      </c>
      <c r="F114" s="375"/>
      <c r="G114" s="375"/>
      <c r="H114" s="2">
        <f t="shared" si="5"/>
        <v>0</v>
      </c>
      <c r="J114" s="469"/>
      <c r="K114" s="469"/>
    </row>
    <row r="115" spans="1:13" x14ac:dyDescent="0.3">
      <c r="A115" s="325"/>
      <c r="B115" s="408" t="s">
        <v>912</v>
      </c>
      <c r="C115" s="409" t="s">
        <v>642</v>
      </c>
      <c r="D115" s="414">
        <v>20</v>
      </c>
      <c r="E115" s="415" t="s">
        <v>22</v>
      </c>
      <c r="F115" s="375"/>
      <c r="G115" s="375"/>
      <c r="H115" s="2">
        <f t="shared" si="5"/>
        <v>0</v>
      </c>
      <c r="J115" s="469"/>
      <c r="K115" s="469"/>
    </row>
    <row r="116" spans="1:13" x14ac:dyDescent="0.3">
      <c r="A116" s="325"/>
      <c r="B116" s="408" t="s">
        <v>913</v>
      </c>
      <c r="C116" s="409" t="s">
        <v>643</v>
      </c>
      <c r="D116" s="414">
        <v>14</v>
      </c>
      <c r="E116" s="415" t="s">
        <v>619</v>
      </c>
      <c r="F116" s="375"/>
      <c r="G116" s="375"/>
      <c r="H116" s="2">
        <f t="shared" si="5"/>
        <v>0</v>
      </c>
      <c r="J116" s="469"/>
      <c r="K116" s="469"/>
    </row>
    <row r="117" spans="1:13" x14ac:dyDescent="0.3">
      <c r="A117" s="325"/>
      <c r="B117" s="408" t="s">
        <v>914</v>
      </c>
      <c r="C117" s="409" t="s">
        <v>644</v>
      </c>
      <c r="D117" s="414">
        <v>2</v>
      </c>
      <c r="E117" s="415" t="s">
        <v>619</v>
      </c>
      <c r="F117" s="375"/>
      <c r="G117" s="375"/>
      <c r="H117" s="2">
        <f t="shared" si="5"/>
        <v>0</v>
      </c>
      <c r="J117" s="469"/>
      <c r="K117" s="469"/>
    </row>
    <row r="118" spans="1:13" x14ac:dyDescent="0.3">
      <c r="A118" s="418"/>
      <c r="B118" s="408" t="s">
        <v>915</v>
      </c>
      <c r="C118" s="409" t="s">
        <v>645</v>
      </c>
      <c r="D118" s="410">
        <v>5</v>
      </c>
      <c r="E118" s="415" t="s">
        <v>619</v>
      </c>
      <c r="F118" s="412"/>
      <c r="G118" s="375"/>
      <c r="H118" s="2">
        <f t="shared" si="5"/>
        <v>0</v>
      </c>
      <c r="J118" s="469"/>
      <c r="K118" s="469"/>
    </row>
    <row r="119" spans="1:13" x14ac:dyDescent="0.3">
      <c r="A119" s="418"/>
      <c r="B119" s="408" t="s">
        <v>916</v>
      </c>
      <c r="C119" s="409" t="s">
        <v>646</v>
      </c>
      <c r="D119" s="410">
        <v>20</v>
      </c>
      <c r="E119" s="415" t="s">
        <v>619</v>
      </c>
      <c r="F119" s="412"/>
      <c r="G119" s="375"/>
      <c r="H119" s="2">
        <f t="shared" si="5"/>
        <v>0</v>
      </c>
      <c r="J119" s="469"/>
      <c r="K119" s="469"/>
    </row>
    <row r="120" spans="1:13" x14ac:dyDescent="0.3">
      <c r="A120" s="418"/>
      <c r="B120" s="408" t="s">
        <v>917</v>
      </c>
      <c r="C120" s="409" t="s">
        <v>647</v>
      </c>
      <c r="D120" s="410">
        <v>9</v>
      </c>
      <c r="E120" s="415" t="s">
        <v>619</v>
      </c>
      <c r="F120" s="412"/>
      <c r="G120" s="375"/>
      <c r="H120" s="2">
        <f t="shared" si="5"/>
        <v>0</v>
      </c>
      <c r="J120" s="469"/>
      <c r="K120" s="469"/>
    </row>
    <row r="121" spans="1:13" x14ac:dyDescent="0.3">
      <c r="A121" s="418"/>
      <c r="B121" s="408" t="s">
        <v>918</v>
      </c>
      <c r="C121" s="409" t="s">
        <v>648</v>
      </c>
      <c r="D121" s="410">
        <v>4</v>
      </c>
      <c r="E121" s="415" t="s">
        <v>619</v>
      </c>
      <c r="F121" s="412"/>
      <c r="G121" s="375"/>
      <c r="H121" s="2">
        <f t="shared" si="5"/>
        <v>0</v>
      </c>
      <c r="J121" s="469"/>
      <c r="K121" s="469"/>
    </row>
    <row r="122" spans="1:13" x14ac:dyDescent="0.3">
      <c r="A122" s="418"/>
      <c r="B122" s="408" t="s">
        <v>919</v>
      </c>
      <c r="C122" s="409" t="s">
        <v>650</v>
      </c>
      <c r="D122" s="410">
        <v>4</v>
      </c>
      <c r="E122" s="415" t="s">
        <v>619</v>
      </c>
      <c r="F122" s="412"/>
      <c r="G122" s="375"/>
      <c r="H122" s="2">
        <f t="shared" si="5"/>
        <v>0</v>
      </c>
      <c r="J122" s="469"/>
      <c r="K122" s="469"/>
    </row>
    <row r="123" spans="1:13" x14ac:dyDescent="0.3">
      <c r="A123" s="418"/>
      <c r="B123" s="408" t="s">
        <v>920</v>
      </c>
      <c r="C123" s="409" t="s">
        <v>652</v>
      </c>
      <c r="D123" s="410">
        <v>1</v>
      </c>
      <c r="E123" s="415" t="s">
        <v>619</v>
      </c>
      <c r="F123" s="412"/>
      <c r="G123" s="375"/>
      <c r="H123" s="2">
        <f t="shared" si="5"/>
        <v>0</v>
      </c>
      <c r="J123" s="469"/>
      <c r="K123" s="469"/>
      <c r="M123" s="469"/>
    </row>
    <row r="124" spans="1:13" x14ac:dyDescent="0.3">
      <c r="A124" s="418"/>
      <c r="B124" s="408" t="s">
        <v>921</v>
      </c>
      <c r="C124" s="409" t="s">
        <v>654</v>
      </c>
      <c r="D124" s="410">
        <v>3</v>
      </c>
      <c r="E124" s="415" t="s">
        <v>619</v>
      </c>
      <c r="F124" s="412"/>
      <c r="G124" s="375"/>
      <c r="H124" s="2">
        <f t="shared" si="5"/>
        <v>0</v>
      </c>
      <c r="J124" s="469"/>
      <c r="K124" s="469"/>
    </row>
    <row r="125" spans="1:13" x14ac:dyDescent="0.3">
      <c r="A125" s="418"/>
      <c r="B125" s="408" t="s">
        <v>922</v>
      </c>
      <c r="C125" s="409" t="s">
        <v>656</v>
      </c>
      <c r="D125" s="410">
        <v>1</v>
      </c>
      <c r="E125" s="415" t="s">
        <v>619</v>
      </c>
      <c r="F125" s="412"/>
      <c r="G125" s="375"/>
      <c r="H125" s="2">
        <f t="shared" si="5"/>
        <v>0</v>
      </c>
      <c r="J125" s="469"/>
      <c r="K125" s="469"/>
    </row>
    <row r="126" spans="1:13" x14ac:dyDescent="0.3">
      <c r="A126" s="418"/>
      <c r="B126" s="408" t="s">
        <v>923</v>
      </c>
      <c r="C126" s="409" t="s">
        <v>658</v>
      </c>
      <c r="D126" s="410">
        <v>4</v>
      </c>
      <c r="E126" s="415" t="s">
        <v>619</v>
      </c>
      <c r="F126" s="412"/>
      <c r="G126" s="375"/>
      <c r="H126" s="2">
        <f t="shared" si="5"/>
        <v>0</v>
      </c>
      <c r="J126" s="469"/>
      <c r="K126" s="469"/>
    </row>
    <row r="127" spans="1:13" x14ac:dyDescent="0.3">
      <c r="A127" s="418"/>
      <c r="B127" s="408" t="s">
        <v>924</v>
      </c>
      <c r="C127" s="409" t="s">
        <v>660</v>
      </c>
      <c r="D127" s="410">
        <v>1</v>
      </c>
      <c r="E127" s="415" t="s">
        <v>619</v>
      </c>
      <c r="F127" s="412"/>
      <c r="G127" s="375"/>
      <c r="H127" s="2">
        <f t="shared" si="5"/>
        <v>0</v>
      </c>
      <c r="J127" s="469"/>
      <c r="K127" s="469"/>
    </row>
    <row r="128" spans="1:13" x14ac:dyDescent="0.3">
      <c r="A128" s="418"/>
      <c r="B128" s="408" t="s">
        <v>925</v>
      </c>
      <c r="C128" s="409" t="s">
        <v>662</v>
      </c>
      <c r="D128" s="410">
        <v>3</v>
      </c>
      <c r="E128" s="415" t="s">
        <v>619</v>
      </c>
      <c r="F128" s="412"/>
      <c r="G128" s="375"/>
      <c r="H128" s="2">
        <f t="shared" si="5"/>
        <v>0</v>
      </c>
      <c r="J128" s="469"/>
      <c r="K128" s="469"/>
    </row>
    <row r="129" spans="1:11" x14ac:dyDescent="0.3">
      <c r="A129" s="418"/>
      <c r="B129" s="408" t="s">
        <v>926</v>
      </c>
      <c r="C129" s="409" t="s">
        <v>664</v>
      </c>
      <c r="D129" s="410">
        <v>3</v>
      </c>
      <c r="E129" s="415" t="s">
        <v>619</v>
      </c>
      <c r="F129" s="412"/>
      <c r="G129" s="375"/>
      <c r="H129" s="2">
        <f t="shared" si="5"/>
        <v>0</v>
      </c>
      <c r="J129" s="469"/>
      <c r="K129" s="469"/>
    </row>
    <row r="130" spans="1:11" x14ac:dyDescent="0.3">
      <c r="A130" s="418"/>
      <c r="B130" s="408" t="s">
        <v>927</v>
      </c>
      <c r="C130" s="409" t="s">
        <v>666</v>
      </c>
      <c r="D130" s="410">
        <v>4</v>
      </c>
      <c r="E130" s="415" t="s">
        <v>619</v>
      </c>
      <c r="F130" s="412"/>
      <c r="G130" s="375"/>
      <c r="H130" s="2">
        <f t="shared" si="5"/>
        <v>0</v>
      </c>
      <c r="J130" s="469"/>
      <c r="K130" s="469"/>
    </row>
    <row r="131" spans="1:11" x14ac:dyDescent="0.3">
      <c r="A131" s="418"/>
      <c r="B131" s="408" t="s">
        <v>928</v>
      </c>
      <c r="C131" s="409" t="s">
        <v>668</v>
      </c>
      <c r="D131" s="410">
        <v>4</v>
      </c>
      <c r="E131" s="415" t="s">
        <v>619</v>
      </c>
      <c r="F131" s="412"/>
      <c r="G131" s="375"/>
      <c r="H131" s="2">
        <f t="shared" si="5"/>
        <v>0</v>
      </c>
      <c r="J131" s="469"/>
      <c r="K131" s="469"/>
    </row>
    <row r="132" spans="1:11" x14ac:dyDescent="0.3">
      <c r="A132" s="418"/>
      <c r="B132" s="408" t="s">
        <v>929</v>
      </c>
      <c r="C132" s="409" t="s">
        <v>670</v>
      </c>
      <c r="D132" s="410">
        <v>6</v>
      </c>
      <c r="E132" s="415" t="s">
        <v>619</v>
      </c>
      <c r="F132" s="412"/>
      <c r="G132" s="375"/>
      <c r="H132" s="2">
        <f t="shared" si="5"/>
        <v>0</v>
      </c>
      <c r="J132" s="469"/>
      <c r="K132" s="469"/>
    </row>
    <row r="133" spans="1:11" x14ac:dyDescent="0.3">
      <c r="A133" s="418"/>
      <c r="B133" s="408" t="s">
        <v>930</v>
      </c>
      <c r="C133" s="409" t="s">
        <v>672</v>
      </c>
      <c r="D133" s="410">
        <v>1</v>
      </c>
      <c r="E133" s="415" t="s">
        <v>619</v>
      </c>
      <c r="F133" s="412"/>
      <c r="G133" s="375"/>
      <c r="H133" s="2">
        <f t="shared" si="5"/>
        <v>0</v>
      </c>
      <c r="J133" s="469"/>
      <c r="K133" s="469"/>
    </row>
    <row r="134" spans="1:11" ht="27.6" x14ac:dyDescent="0.3">
      <c r="A134" s="418"/>
      <c r="B134" s="408" t="s">
        <v>931</v>
      </c>
      <c r="C134" s="409" t="s">
        <v>635</v>
      </c>
      <c r="D134" s="410">
        <v>1</v>
      </c>
      <c r="E134" s="411" t="s">
        <v>636</v>
      </c>
      <c r="F134" s="412"/>
      <c r="G134" s="468" t="s">
        <v>18</v>
      </c>
      <c r="H134" s="2">
        <f t="shared" si="5"/>
        <v>0</v>
      </c>
      <c r="J134" s="469"/>
      <c r="K134" s="469"/>
    </row>
    <row r="135" spans="1:11" x14ac:dyDescent="0.3">
      <c r="A135" s="418"/>
      <c r="B135" s="408" t="s">
        <v>932</v>
      </c>
      <c r="C135" s="409" t="s">
        <v>675</v>
      </c>
      <c r="D135" s="410">
        <v>3</v>
      </c>
      <c r="E135" s="415" t="s">
        <v>619</v>
      </c>
      <c r="F135" s="412"/>
      <c r="G135" s="413"/>
      <c r="H135" s="2">
        <f t="shared" si="5"/>
        <v>0</v>
      </c>
      <c r="J135" s="469"/>
      <c r="K135" s="469"/>
    </row>
    <row r="136" spans="1:11" x14ac:dyDescent="0.3">
      <c r="A136" s="325"/>
      <c r="B136" s="408" t="s">
        <v>933</v>
      </c>
      <c r="C136" s="409" t="s">
        <v>677</v>
      </c>
      <c r="D136" s="414">
        <v>40</v>
      </c>
      <c r="E136" s="415" t="s">
        <v>678</v>
      </c>
      <c r="F136" s="468" t="s">
        <v>18</v>
      </c>
      <c r="G136" s="375"/>
      <c r="H136" s="2">
        <f t="shared" si="5"/>
        <v>0</v>
      </c>
      <c r="J136" s="469"/>
      <c r="K136" s="469"/>
    </row>
    <row r="137" spans="1:11" x14ac:dyDescent="0.3">
      <c r="A137" s="325"/>
      <c r="B137" s="408" t="s">
        <v>934</v>
      </c>
      <c r="C137" s="409" t="s">
        <v>680</v>
      </c>
      <c r="D137" s="414">
        <v>60</v>
      </c>
      <c r="E137" s="415" t="s">
        <v>678</v>
      </c>
      <c r="F137" s="468" t="s">
        <v>18</v>
      </c>
      <c r="G137" s="375"/>
      <c r="H137" s="2">
        <f t="shared" si="5"/>
        <v>0</v>
      </c>
      <c r="J137" s="469"/>
      <c r="K137" s="469"/>
    </row>
    <row r="138" spans="1:11" x14ac:dyDescent="0.3">
      <c r="A138" s="325"/>
      <c r="B138" s="408" t="s">
        <v>935</v>
      </c>
      <c r="C138" s="409" t="s">
        <v>971</v>
      </c>
      <c r="D138" s="414">
        <v>6</v>
      </c>
      <c r="E138" s="415" t="s">
        <v>20</v>
      </c>
      <c r="F138" s="468" t="s">
        <v>18</v>
      </c>
      <c r="G138" s="413"/>
      <c r="H138" s="2">
        <f t="shared" si="5"/>
        <v>0</v>
      </c>
      <c r="I138" s="470"/>
      <c r="J138" s="469"/>
      <c r="K138" s="469"/>
    </row>
    <row r="139" spans="1:11" x14ac:dyDescent="0.3">
      <c r="A139" s="278"/>
      <c r="B139" s="366">
        <v>11</v>
      </c>
      <c r="C139" s="510" t="s">
        <v>89</v>
      </c>
      <c r="D139" s="511"/>
      <c r="E139" s="511"/>
      <c r="F139" s="511"/>
      <c r="G139" s="511"/>
      <c r="H139" s="512"/>
    </row>
    <row r="140" spans="1:11" s="467" customFormat="1" x14ac:dyDescent="0.3">
      <c r="A140" s="335"/>
      <c r="B140" s="289" t="s">
        <v>79</v>
      </c>
      <c r="C140" s="336" t="s">
        <v>443</v>
      </c>
      <c r="D140" s="430"/>
      <c r="E140" s="339"/>
      <c r="F140" s="471"/>
      <c r="G140" s="471"/>
      <c r="H140" s="340"/>
      <c r="I140" s="466"/>
    </row>
    <row r="141" spans="1:11" s="462" customFormat="1" x14ac:dyDescent="0.3">
      <c r="A141" s="405"/>
      <c r="B141" s="81" t="s">
        <v>409</v>
      </c>
      <c r="C141" s="403" t="s">
        <v>445</v>
      </c>
      <c r="D141" s="416">
        <f>QUANTITATIVOS!G378</f>
        <v>13</v>
      </c>
      <c r="E141" s="404" t="s">
        <v>14</v>
      </c>
      <c r="F141" s="407"/>
      <c r="G141" s="3" t="s">
        <v>18</v>
      </c>
      <c r="H141" s="2">
        <f t="shared" ref="H141:H149" si="6">SUM(F141,G141)*D141</f>
        <v>0</v>
      </c>
      <c r="I141" s="461"/>
    </row>
    <row r="142" spans="1:11" s="462" customFormat="1" x14ac:dyDescent="0.3">
      <c r="A142" s="405"/>
      <c r="B142" s="81" t="s">
        <v>485</v>
      </c>
      <c r="C142" s="403" t="s">
        <v>446</v>
      </c>
      <c r="D142" s="416">
        <f>QUANTITATIVOS!G382</f>
        <v>5</v>
      </c>
      <c r="E142" s="404" t="s">
        <v>14</v>
      </c>
      <c r="F142" s="407"/>
      <c r="G142" s="3" t="s">
        <v>18</v>
      </c>
      <c r="H142" s="2">
        <f t="shared" si="6"/>
        <v>0</v>
      </c>
      <c r="I142" s="461"/>
    </row>
    <row r="143" spans="1:11" s="462" customFormat="1" x14ac:dyDescent="0.3">
      <c r="A143" s="405"/>
      <c r="B143" s="81" t="s">
        <v>486</v>
      </c>
      <c r="C143" s="403" t="s">
        <v>447</v>
      </c>
      <c r="D143" s="416">
        <f>QUANTITATIVOS!G384</f>
        <v>5</v>
      </c>
      <c r="E143" s="404" t="s">
        <v>14</v>
      </c>
      <c r="F143" s="407"/>
      <c r="G143" s="3" t="s">
        <v>18</v>
      </c>
      <c r="H143" s="2">
        <f t="shared" si="6"/>
        <v>0</v>
      </c>
      <c r="I143" s="461"/>
    </row>
    <row r="144" spans="1:11" s="462" customFormat="1" x14ac:dyDescent="0.3">
      <c r="A144" s="405"/>
      <c r="B144" s="81" t="s">
        <v>487</v>
      </c>
      <c r="C144" s="403" t="s">
        <v>961</v>
      </c>
      <c r="D144" s="426">
        <f>QUANTITATIVOS!G389</f>
        <v>2</v>
      </c>
      <c r="E144" s="1" t="s">
        <v>14</v>
      </c>
      <c r="F144" s="371"/>
      <c r="G144" s="3" t="s">
        <v>18</v>
      </c>
      <c r="H144" s="2">
        <f t="shared" si="6"/>
        <v>0</v>
      </c>
      <c r="I144" s="461"/>
    </row>
    <row r="145" spans="1:9" s="462" customFormat="1" x14ac:dyDescent="0.3">
      <c r="A145" s="405"/>
      <c r="B145" s="81" t="s">
        <v>488</v>
      </c>
      <c r="C145" s="403" t="s">
        <v>448</v>
      </c>
      <c r="D145" s="426">
        <f>QUANTITATIVOS!G391</f>
        <v>2</v>
      </c>
      <c r="E145" s="1" t="s">
        <v>14</v>
      </c>
      <c r="F145" s="371"/>
      <c r="G145" s="3" t="s">
        <v>18</v>
      </c>
      <c r="H145" s="2">
        <f t="shared" si="6"/>
        <v>0</v>
      </c>
      <c r="I145" s="461"/>
    </row>
    <row r="146" spans="1:9" s="462" customFormat="1" ht="27.6" x14ac:dyDescent="0.3">
      <c r="A146" s="405"/>
      <c r="B146" s="406" t="s">
        <v>80</v>
      </c>
      <c r="C146" s="403" t="s">
        <v>413</v>
      </c>
      <c r="D146" s="416">
        <v>1</v>
      </c>
      <c r="E146" s="404" t="s">
        <v>17</v>
      </c>
      <c r="F146" s="407"/>
      <c r="G146" s="407"/>
      <c r="H146" s="2">
        <f t="shared" si="6"/>
        <v>0</v>
      </c>
      <c r="I146" s="461"/>
    </row>
    <row r="147" spans="1:9" s="467" customFormat="1" x14ac:dyDescent="0.3">
      <c r="A147" s="335"/>
      <c r="B147" s="289" t="s">
        <v>81</v>
      </c>
      <c r="C147" s="336" t="s">
        <v>414</v>
      </c>
      <c r="D147" s="472"/>
      <c r="E147" s="337"/>
      <c r="F147" s="372"/>
      <c r="G147" s="372"/>
      <c r="H147" s="338"/>
      <c r="I147" s="466"/>
    </row>
    <row r="148" spans="1:9" s="462" customFormat="1" ht="41.4" x14ac:dyDescent="0.3">
      <c r="A148" s="405"/>
      <c r="B148" s="406" t="s">
        <v>489</v>
      </c>
      <c r="C148" s="403" t="s">
        <v>1007</v>
      </c>
      <c r="D148" s="416">
        <f>QUANTITATIVOS!F266</f>
        <v>81.14</v>
      </c>
      <c r="E148" s="404" t="s">
        <v>20</v>
      </c>
      <c r="F148" s="407"/>
      <c r="G148" s="407"/>
      <c r="H148" s="2">
        <f t="shared" si="6"/>
        <v>0</v>
      </c>
      <c r="I148" s="461"/>
    </row>
    <row r="149" spans="1:9" s="462" customFormat="1" ht="41.4" x14ac:dyDescent="0.3">
      <c r="A149" s="405"/>
      <c r="B149" s="406" t="s">
        <v>490</v>
      </c>
      <c r="C149" s="403" t="s">
        <v>1006</v>
      </c>
      <c r="D149" s="416">
        <f>QUANTITATIVOS!F270</f>
        <v>12.51</v>
      </c>
      <c r="E149" s="404" t="s">
        <v>20</v>
      </c>
      <c r="F149" s="407"/>
      <c r="G149" s="407"/>
      <c r="H149" s="2">
        <f t="shared" si="6"/>
        <v>0</v>
      </c>
      <c r="I149" s="461"/>
    </row>
    <row r="150" spans="1:9" x14ac:dyDescent="0.3">
      <c r="A150" s="278"/>
      <c r="B150" s="366">
        <v>12</v>
      </c>
      <c r="C150" s="508" t="s">
        <v>91</v>
      </c>
      <c r="D150" s="508"/>
      <c r="E150" s="508"/>
      <c r="F150" s="508"/>
      <c r="G150" s="508"/>
      <c r="H150" s="509"/>
    </row>
    <row r="151" spans="1:9" s="467" customFormat="1" x14ac:dyDescent="0.3">
      <c r="A151" s="341"/>
      <c r="B151" s="342" t="s">
        <v>83</v>
      </c>
      <c r="C151" s="336" t="s">
        <v>200</v>
      </c>
      <c r="D151" s="430"/>
      <c r="E151" s="339"/>
      <c r="F151" s="471"/>
      <c r="G151" s="471"/>
      <c r="H151" s="340"/>
      <c r="I151" s="466"/>
    </row>
    <row r="152" spans="1:9" s="462" customFormat="1" x14ac:dyDescent="0.3">
      <c r="A152" s="324"/>
      <c r="B152" s="81" t="s">
        <v>491</v>
      </c>
      <c r="C152" s="403" t="s">
        <v>466</v>
      </c>
      <c r="D152" s="426">
        <v>1</v>
      </c>
      <c r="E152" s="1" t="s">
        <v>17</v>
      </c>
      <c r="F152" s="371"/>
      <c r="G152" s="371"/>
      <c r="H152" s="2">
        <f>SUM(F152,G152)*D152</f>
        <v>0</v>
      </c>
      <c r="I152" s="461"/>
    </row>
    <row r="153" spans="1:9" s="462" customFormat="1" x14ac:dyDescent="0.3">
      <c r="A153" s="324"/>
      <c r="B153" s="81" t="s">
        <v>492</v>
      </c>
      <c r="C153" s="403" t="s">
        <v>467</v>
      </c>
      <c r="D153" s="426">
        <v>1</v>
      </c>
      <c r="E153" s="1" t="s">
        <v>17</v>
      </c>
      <c r="F153" s="371"/>
      <c r="G153" s="371"/>
      <c r="H153" s="2">
        <f t="shared" ref="H153:H159" si="7">SUM(F153,G153)*D153</f>
        <v>0</v>
      </c>
      <c r="I153" s="461"/>
    </row>
    <row r="154" spans="1:9" s="462" customFormat="1" x14ac:dyDescent="0.3">
      <c r="A154" s="324"/>
      <c r="B154" s="81" t="s">
        <v>493</v>
      </c>
      <c r="C154" s="403" t="s">
        <v>468</v>
      </c>
      <c r="D154" s="426">
        <f>QUANTITATIVOS!F333</f>
        <v>2</v>
      </c>
      <c r="E154" s="1" t="s">
        <v>20</v>
      </c>
      <c r="F154" s="371"/>
      <c r="G154" s="371"/>
      <c r="H154" s="2">
        <f t="shared" si="7"/>
        <v>0</v>
      </c>
      <c r="I154" s="461"/>
    </row>
    <row r="155" spans="1:9" s="462" customFormat="1" x14ac:dyDescent="0.3">
      <c r="A155" s="324"/>
      <c r="B155" s="81" t="s">
        <v>494</v>
      </c>
      <c r="C155" s="403" t="s">
        <v>469</v>
      </c>
      <c r="D155" s="426">
        <v>1</v>
      </c>
      <c r="E155" s="1" t="s">
        <v>17</v>
      </c>
      <c r="F155" s="371"/>
      <c r="G155" s="371"/>
      <c r="H155" s="2">
        <f t="shared" si="7"/>
        <v>0</v>
      </c>
      <c r="I155" s="461"/>
    </row>
    <row r="156" spans="1:9" s="462" customFormat="1" x14ac:dyDescent="0.3">
      <c r="A156" s="324"/>
      <c r="B156" s="81" t="s">
        <v>495</v>
      </c>
      <c r="C156" s="403" t="s">
        <v>470</v>
      </c>
      <c r="D156" s="426">
        <v>1</v>
      </c>
      <c r="E156" s="1" t="s">
        <v>17</v>
      </c>
      <c r="F156" s="371"/>
      <c r="G156" s="371"/>
      <c r="H156" s="2">
        <f t="shared" si="7"/>
        <v>0</v>
      </c>
      <c r="I156" s="461"/>
    </row>
    <row r="157" spans="1:9" s="462" customFormat="1" x14ac:dyDescent="0.3">
      <c r="A157" s="324"/>
      <c r="B157" s="81" t="s">
        <v>496</v>
      </c>
      <c r="C157" s="403" t="s">
        <v>94</v>
      </c>
      <c r="D157" s="426">
        <v>1</v>
      </c>
      <c r="E157" s="1" t="s">
        <v>17</v>
      </c>
      <c r="F157" s="371"/>
      <c r="G157" s="371"/>
      <c r="H157" s="2">
        <f t="shared" si="7"/>
        <v>0</v>
      </c>
      <c r="I157" s="461"/>
    </row>
    <row r="158" spans="1:9" s="462" customFormat="1" ht="27.6" x14ac:dyDescent="0.3">
      <c r="A158" s="324"/>
      <c r="B158" s="81" t="s">
        <v>497</v>
      </c>
      <c r="C158" s="403" t="s">
        <v>471</v>
      </c>
      <c r="D158" s="426">
        <v>1</v>
      </c>
      <c r="E158" s="1" t="s">
        <v>17</v>
      </c>
      <c r="F158" s="371"/>
      <c r="G158" s="371"/>
      <c r="H158" s="2">
        <f t="shared" si="7"/>
        <v>0</v>
      </c>
      <c r="I158" s="461"/>
    </row>
    <row r="159" spans="1:9" s="462" customFormat="1" ht="41.4" x14ac:dyDescent="0.3">
      <c r="A159" s="324"/>
      <c r="B159" s="81" t="s">
        <v>498</v>
      </c>
      <c r="C159" s="403" t="s">
        <v>472</v>
      </c>
      <c r="D159" s="426">
        <v>1</v>
      </c>
      <c r="E159" s="1" t="s">
        <v>17</v>
      </c>
      <c r="F159" s="371"/>
      <c r="G159" s="371"/>
      <c r="H159" s="2">
        <f t="shared" si="7"/>
        <v>0</v>
      </c>
      <c r="I159" s="461"/>
    </row>
    <row r="160" spans="1:9" s="467" customFormat="1" x14ac:dyDescent="0.3">
      <c r="A160" s="341"/>
      <c r="B160" s="342" t="s">
        <v>85</v>
      </c>
      <c r="C160" s="336" t="s">
        <v>473</v>
      </c>
      <c r="D160" s="430"/>
      <c r="E160" s="339"/>
      <c r="F160" s="471"/>
      <c r="G160" s="471"/>
      <c r="H160" s="340"/>
      <c r="I160" s="466"/>
    </row>
    <row r="161" spans="1:9" s="462" customFormat="1" x14ac:dyDescent="0.3">
      <c r="A161" s="405"/>
      <c r="B161" s="406" t="s">
        <v>499</v>
      </c>
      <c r="C161" s="403" t="s">
        <v>92</v>
      </c>
      <c r="D161" s="416">
        <f>QUANTITATIVOS!E234</f>
        <v>3</v>
      </c>
      <c r="E161" s="404" t="s">
        <v>17</v>
      </c>
      <c r="F161" s="407"/>
      <c r="G161" s="407"/>
      <c r="H161" s="2">
        <f t="shared" ref="H161:H173" si="8">SUM(F161,G161)*D161</f>
        <v>0</v>
      </c>
      <c r="I161" s="461"/>
    </row>
    <row r="162" spans="1:9" s="462" customFormat="1" x14ac:dyDescent="0.3">
      <c r="A162" s="405"/>
      <c r="B162" s="406" t="s">
        <v>500</v>
      </c>
      <c r="C162" s="403" t="s">
        <v>93</v>
      </c>
      <c r="D162" s="416">
        <f>QUANTITATIVOS!E235</f>
        <v>5</v>
      </c>
      <c r="E162" s="404" t="s">
        <v>17</v>
      </c>
      <c r="F162" s="407"/>
      <c r="G162" s="407"/>
      <c r="H162" s="2">
        <f t="shared" si="8"/>
        <v>0</v>
      </c>
      <c r="I162" s="461"/>
    </row>
    <row r="163" spans="1:9" s="462" customFormat="1" x14ac:dyDescent="0.3">
      <c r="A163" s="405"/>
      <c r="B163" s="406" t="s">
        <v>501</v>
      </c>
      <c r="C163" s="403" t="s">
        <v>94</v>
      </c>
      <c r="D163" s="416">
        <f>QUANTITATIVOS!E236</f>
        <v>3</v>
      </c>
      <c r="E163" s="404" t="s">
        <v>17</v>
      </c>
      <c r="F163" s="407"/>
      <c r="G163" s="407"/>
      <c r="H163" s="2">
        <f t="shared" si="8"/>
        <v>0</v>
      </c>
      <c r="I163" s="461"/>
    </row>
    <row r="164" spans="1:9" s="462" customFormat="1" x14ac:dyDescent="0.3">
      <c r="A164" s="405"/>
      <c r="B164" s="406" t="s">
        <v>502</v>
      </c>
      <c r="C164" s="403" t="s">
        <v>464</v>
      </c>
      <c r="D164" s="416">
        <f>QUANTITATIVOS!F277</f>
        <v>4</v>
      </c>
      <c r="E164" s="404" t="s">
        <v>20</v>
      </c>
      <c r="F164" s="407"/>
      <c r="G164" s="407"/>
      <c r="H164" s="2">
        <f t="shared" si="8"/>
        <v>0</v>
      </c>
      <c r="I164" s="461"/>
    </row>
    <row r="165" spans="1:9" s="462" customFormat="1" x14ac:dyDescent="0.3">
      <c r="A165" s="405"/>
      <c r="B165" s="406" t="s">
        <v>503</v>
      </c>
      <c r="C165" s="403" t="s">
        <v>95</v>
      </c>
      <c r="D165" s="416">
        <f>QUANTITATIVOS!E239</f>
        <v>2</v>
      </c>
      <c r="E165" s="404" t="s">
        <v>17</v>
      </c>
      <c r="F165" s="407"/>
      <c r="G165" s="407"/>
      <c r="H165" s="2">
        <f t="shared" si="8"/>
        <v>0</v>
      </c>
      <c r="I165" s="461"/>
    </row>
    <row r="166" spans="1:9" s="462" customFormat="1" x14ac:dyDescent="0.3">
      <c r="A166" s="405"/>
      <c r="B166" s="406" t="s">
        <v>504</v>
      </c>
      <c r="C166" s="403" t="s">
        <v>422</v>
      </c>
      <c r="D166" s="416">
        <f>QUANTITATIVOS!E238</f>
        <v>3</v>
      </c>
      <c r="E166" s="404" t="s">
        <v>17</v>
      </c>
      <c r="F166" s="407"/>
      <c r="G166" s="407"/>
      <c r="H166" s="2">
        <f t="shared" si="8"/>
        <v>0</v>
      </c>
      <c r="I166" s="461"/>
    </row>
    <row r="167" spans="1:9" s="462" customFormat="1" x14ac:dyDescent="0.3">
      <c r="A167" s="405"/>
      <c r="B167" s="406" t="s">
        <v>505</v>
      </c>
      <c r="C167" s="403" t="s">
        <v>346</v>
      </c>
      <c r="D167" s="416">
        <f>QUANTITATIVOS!E237</f>
        <v>3</v>
      </c>
      <c r="E167" s="404" t="s">
        <v>17</v>
      </c>
      <c r="F167" s="407"/>
      <c r="G167" s="407"/>
      <c r="H167" s="2">
        <f t="shared" si="8"/>
        <v>0</v>
      </c>
      <c r="I167" s="461"/>
    </row>
    <row r="168" spans="1:9" s="462" customFormat="1" x14ac:dyDescent="0.3">
      <c r="A168" s="405"/>
      <c r="B168" s="406" t="s">
        <v>86</v>
      </c>
      <c r="C168" s="403" t="s">
        <v>96</v>
      </c>
      <c r="D168" s="416"/>
      <c r="E168" s="404"/>
      <c r="F168" s="419"/>
      <c r="G168" s="419"/>
      <c r="H168" s="2"/>
      <c r="I168" s="461"/>
    </row>
    <row r="169" spans="1:9" s="462" customFormat="1" x14ac:dyDescent="0.3">
      <c r="A169" s="405"/>
      <c r="B169" s="406" t="s">
        <v>444</v>
      </c>
      <c r="C169" s="403" t="s">
        <v>432</v>
      </c>
      <c r="D169" s="416">
        <f>QUANTITATIVOS!F243</f>
        <v>5</v>
      </c>
      <c r="E169" s="404" t="s">
        <v>17</v>
      </c>
      <c r="F169" s="407"/>
      <c r="G169" s="407"/>
      <c r="H169" s="2">
        <f t="shared" si="8"/>
        <v>0</v>
      </c>
      <c r="I169" s="461"/>
    </row>
    <row r="170" spans="1:9" s="462" customFormat="1" x14ac:dyDescent="0.3">
      <c r="A170" s="405"/>
      <c r="B170" s="406" t="s">
        <v>87</v>
      </c>
      <c r="C170" s="403" t="s">
        <v>97</v>
      </c>
      <c r="D170" s="416"/>
      <c r="E170" s="404"/>
      <c r="F170" s="419"/>
      <c r="G170" s="419"/>
      <c r="H170" s="2"/>
      <c r="I170" s="461"/>
    </row>
    <row r="171" spans="1:9" s="462" customFormat="1" x14ac:dyDescent="0.3">
      <c r="A171" s="405"/>
      <c r="B171" s="406" t="s">
        <v>506</v>
      </c>
      <c r="C171" s="403" t="s">
        <v>433</v>
      </c>
      <c r="D171" s="416">
        <f>QUANTITATIVOS!F250</f>
        <v>5</v>
      </c>
      <c r="E171" s="404" t="s">
        <v>17</v>
      </c>
      <c r="F171" s="407"/>
      <c r="G171" s="407"/>
      <c r="H171" s="2">
        <f t="shared" si="8"/>
        <v>0</v>
      </c>
      <c r="I171" s="461"/>
    </row>
    <row r="172" spans="1:9" s="462" customFormat="1" x14ac:dyDescent="0.3">
      <c r="A172" s="405"/>
      <c r="B172" s="406" t="s">
        <v>507</v>
      </c>
      <c r="C172" s="403" t="s">
        <v>434</v>
      </c>
      <c r="D172" s="416">
        <f>QUANTITATIVOS!F253</f>
        <v>4</v>
      </c>
      <c r="E172" s="404" t="s">
        <v>17</v>
      </c>
      <c r="F172" s="407"/>
      <c r="G172" s="407"/>
      <c r="H172" s="2">
        <f t="shared" si="8"/>
        <v>0</v>
      </c>
      <c r="I172" s="461"/>
    </row>
    <row r="173" spans="1:9" s="462" customFormat="1" ht="15" thickBot="1" x14ac:dyDescent="0.35">
      <c r="A173" s="405"/>
      <c r="B173" s="406" t="s">
        <v>508</v>
      </c>
      <c r="C173" s="403" t="s">
        <v>435</v>
      </c>
      <c r="D173" s="416">
        <f>QUANTITATIVOS!F255</f>
        <v>1</v>
      </c>
      <c r="E173" s="404" t="s">
        <v>17</v>
      </c>
      <c r="F173" s="407"/>
      <c r="G173" s="407"/>
      <c r="H173" s="2">
        <f t="shared" si="8"/>
        <v>0</v>
      </c>
      <c r="I173" s="461"/>
    </row>
    <row r="174" spans="1:9" ht="15" thickBot="1" x14ac:dyDescent="0.35">
      <c r="A174" s="281"/>
      <c r="B174" s="282"/>
      <c r="C174" s="26" t="s">
        <v>98</v>
      </c>
      <c r="D174" s="431"/>
      <c r="E174" s="26"/>
      <c r="F174" s="376">
        <f>SUMPRODUCT(D12:D173,F12:F173)</f>
        <v>0</v>
      </c>
      <c r="G174" s="376">
        <f>SUMPRODUCT(D12:D173,G12:G173)</f>
        <v>0</v>
      </c>
      <c r="H174" s="27">
        <f>SUM(H12:H173)</f>
        <v>0</v>
      </c>
    </row>
    <row r="175" spans="1:9" x14ac:dyDescent="0.3">
      <c r="A175" s="273"/>
      <c r="B175" s="274" t="s">
        <v>99</v>
      </c>
      <c r="C175" s="275" t="s">
        <v>100</v>
      </c>
      <c r="D175" s="425"/>
      <c r="E175" s="276"/>
      <c r="F175" s="370"/>
      <c r="G175" s="370"/>
      <c r="H175" s="277"/>
    </row>
    <row r="176" spans="1:9" x14ac:dyDescent="0.3">
      <c r="A176" s="280"/>
      <c r="B176" s="366">
        <v>1</v>
      </c>
      <c r="C176" s="508" t="s">
        <v>101</v>
      </c>
      <c r="D176" s="508"/>
      <c r="E176" s="508"/>
      <c r="F176" s="508"/>
      <c r="G176" s="508"/>
      <c r="H176" s="509"/>
    </row>
    <row r="177" spans="1:9" s="462" customFormat="1" x14ac:dyDescent="0.3">
      <c r="A177" s="405"/>
      <c r="B177" s="406" t="s">
        <v>16</v>
      </c>
      <c r="C177" s="403" t="s">
        <v>102</v>
      </c>
      <c r="D177" s="416">
        <f>QUANTITATIVOS!F139</f>
        <v>57</v>
      </c>
      <c r="E177" s="404" t="s">
        <v>20</v>
      </c>
      <c r="F177" s="407"/>
      <c r="G177" s="407"/>
      <c r="H177" s="2">
        <f t="shared" ref="H177:H187" si="9">SUM(F177,G177)*D177</f>
        <v>0</v>
      </c>
      <c r="I177" s="461"/>
    </row>
    <row r="178" spans="1:9" s="462" customFormat="1" x14ac:dyDescent="0.3">
      <c r="A178" s="405"/>
      <c r="B178" s="406" t="s">
        <v>19</v>
      </c>
      <c r="C178" s="403" t="s">
        <v>853</v>
      </c>
      <c r="D178" s="416">
        <f>D177</f>
        <v>57</v>
      </c>
      <c r="E178" s="404" t="s">
        <v>20</v>
      </c>
      <c r="F178" s="407"/>
      <c r="G178" s="407"/>
      <c r="H178" s="2">
        <f t="shared" si="9"/>
        <v>0</v>
      </c>
      <c r="I178" s="461"/>
    </row>
    <row r="179" spans="1:9" s="467" customFormat="1" x14ac:dyDescent="0.3">
      <c r="A179" s="335"/>
      <c r="B179" s="289" t="s">
        <v>19</v>
      </c>
      <c r="C179" s="336" t="s">
        <v>408</v>
      </c>
      <c r="D179" s="427"/>
      <c r="E179" s="337"/>
      <c r="F179" s="372"/>
      <c r="G179" s="372"/>
      <c r="H179" s="338"/>
      <c r="I179" s="466"/>
    </row>
    <row r="180" spans="1:9" s="462" customFormat="1" x14ac:dyDescent="0.3">
      <c r="A180" s="405"/>
      <c r="B180" s="406" t="s">
        <v>163</v>
      </c>
      <c r="C180" s="403" t="s">
        <v>436</v>
      </c>
      <c r="D180" s="416">
        <v>1</v>
      </c>
      <c r="E180" s="404" t="s">
        <v>17</v>
      </c>
      <c r="F180" s="407"/>
      <c r="G180" s="407"/>
      <c r="H180" s="2">
        <f t="shared" si="9"/>
        <v>0</v>
      </c>
      <c r="I180" s="461"/>
    </row>
    <row r="181" spans="1:9" s="462" customFormat="1" x14ac:dyDescent="0.3">
      <c r="A181" s="405"/>
      <c r="B181" s="406" t="s">
        <v>165</v>
      </c>
      <c r="C181" s="403" t="s">
        <v>437</v>
      </c>
      <c r="D181" s="416">
        <v>1</v>
      </c>
      <c r="E181" s="404" t="s">
        <v>17</v>
      </c>
      <c r="F181" s="407"/>
      <c r="G181" s="407"/>
      <c r="H181" s="2">
        <f t="shared" si="9"/>
        <v>0</v>
      </c>
      <c r="I181" s="461"/>
    </row>
    <row r="182" spans="1:9" s="462" customFormat="1" x14ac:dyDescent="0.3">
      <c r="A182" s="405"/>
      <c r="B182" s="406" t="s">
        <v>21</v>
      </c>
      <c r="C182" s="403" t="s">
        <v>347</v>
      </c>
      <c r="D182" s="416">
        <v>4</v>
      </c>
      <c r="E182" s="404" t="s">
        <v>14</v>
      </c>
      <c r="F182" s="407"/>
      <c r="G182" s="407"/>
      <c r="H182" s="2">
        <f t="shared" si="9"/>
        <v>0</v>
      </c>
      <c r="I182" s="461"/>
    </row>
    <row r="183" spans="1:9" s="462" customFormat="1" x14ac:dyDescent="0.3">
      <c r="A183" s="405"/>
      <c r="B183" s="406" t="s">
        <v>23</v>
      </c>
      <c r="C183" s="403" t="s">
        <v>348</v>
      </c>
      <c r="D183" s="416">
        <v>1</v>
      </c>
      <c r="E183" s="404" t="s">
        <v>14</v>
      </c>
      <c r="F183" s="407"/>
      <c r="G183" s="407"/>
      <c r="H183" s="2">
        <f t="shared" si="9"/>
        <v>0</v>
      </c>
      <c r="I183" s="461"/>
    </row>
    <row r="184" spans="1:9" s="462" customFormat="1" x14ac:dyDescent="0.3">
      <c r="A184" s="405"/>
      <c r="B184" s="406" t="s">
        <v>24</v>
      </c>
      <c r="C184" s="403" t="s">
        <v>103</v>
      </c>
      <c r="D184" s="416">
        <f>QUANTITATIVOS!F156</f>
        <v>10</v>
      </c>
      <c r="E184" s="404" t="s">
        <v>20</v>
      </c>
      <c r="F184" s="407"/>
      <c r="G184" s="407"/>
      <c r="H184" s="2">
        <f t="shared" si="9"/>
        <v>0</v>
      </c>
      <c r="I184" s="461"/>
    </row>
    <row r="185" spans="1:9" s="462" customFormat="1" x14ac:dyDescent="0.3">
      <c r="A185" s="405"/>
      <c r="B185" s="406" t="s">
        <v>26</v>
      </c>
      <c r="C185" s="403" t="s">
        <v>90</v>
      </c>
      <c r="D185" s="416">
        <v>1</v>
      </c>
      <c r="E185" s="404" t="s">
        <v>14</v>
      </c>
      <c r="F185" s="407"/>
      <c r="G185" s="407"/>
      <c r="H185" s="2">
        <f t="shared" si="9"/>
        <v>0</v>
      </c>
      <c r="I185" s="461"/>
    </row>
    <row r="186" spans="1:9" x14ac:dyDescent="0.3">
      <c r="A186" s="280"/>
      <c r="B186" s="366">
        <v>2</v>
      </c>
      <c r="C186" s="510" t="s">
        <v>104</v>
      </c>
      <c r="D186" s="511"/>
      <c r="E186" s="511"/>
      <c r="F186" s="511"/>
      <c r="G186" s="511"/>
      <c r="H186" s="512"/>
    </row>
    <row r="187" spans="1:9" s="462" customFormat="1" ht="15" thickBot="1" x14ac:dyDescent="0.35">
      <c r="A187" s="405"/>
      <c r="B187" s="328" t="s">
        <v>39</v>
      </c>
      <c r="C187" s="387" t="s">
        <v>854</v>
      </c>
      <c r="D187" s="429">
        <f>QUANTITATIVOS!F147</f>
        <v>51</v>
      </c>
      <c r="E187" s="329" t="s">
        <v>20</v>
      </c>
      <c r="F187" s="373"/>
      <c r="G187" s="373"/>
      <c r="H187" s="2">
        <f t="shared" si="9"/>
        <v>0</v>
      </c>
      <c r="I187" s="461"/>
    </row>
    <row r="188" spans="1:9" ht="15" thickBot="1" x14ac:dyDescent="0.35">
      <c r="A188" s="281"/>
      <c r="B188" s="282"/>
      <c r="C188" s="26" t="s">
        <v>118</v>
      </c>
      <c r="D188" s="431"/>
      <c r="E188" s="26"/>
      <c r="F188" s="376">
        <f>SUMPRODUCT(D177:D187,F177:F187)</f>
        <v>0</v>
      </c>
      <c r="G188" s="376">
        <f>SUMPRODUCT(D177:D187,G177:G187)</f>
        <v>0</v>
      </c>
      <c r="H188" s="27">
        <f>SUM(H177:H187)</f>
        <v>0</v>
      </c>
    </row>
    <row r="189" spans="1:9" x14ac:dyDescent="0.3">
      <c r="A189" s="273"/>
      <c r="B189" s="274" t="s">
        <v>119</v>
      </c>
      <c r="C189" s="275" t="s">
        <v>105</v>
      </c>
      <c r="D189" s="425"/>
      <c r="E189" s="276"/>
      <c r="F189" s="370"/>
      <c r="G189" s="370"/>
      <c r="H189" s="277"/>
    </row>
    <row r="190" spans="1:9" x14ac:dyDescent="0.3">
      <c r="A190" s="280"/>
      <c r="B190" s="279">
        <v>1</v>
      </c>
      <c r="C190" s="510" t="s">
        <v>120</v>
      </c>
      <c r="D190" s="511"/>
      <c r="E190" s="511"/>
      <c r="F190" s="511"/>
      <c r="G190" s="511"/>
      <c r="H190" s="512"/>
    </row>
    <row r="191" spans="1:9" s="462" customFormat="1" x14ac:dyDescent="0.3">
      <c r="A191" s="405"/>
      <c r="B191" s="406" t="s">
        <v>16</v>
      </c>
      <c r="C191" s="473" t="s">
        <v>440</v>
      </c>
      <c r="D191" s="416">
        <v>1</v>
      </c>
      <c r="E191" s="404" t="s">
        <v>14</v>
      </c>
      <c r="F191" s="407"/>
      <c r="G191" s="407"/>
      <c r="H191" s="2">
        <f t="shared" ref="H191:H194" si="10">SUM(F191,G191)*D191</f>
        <v>0</v>
      </c>
      <c r="I191" s="461"/>
    </row>
    <row r="192" spans="1:9" s="462" customFormat="1" x14ac:dyDescent="0.3">
      <c r="A192" s="405"/>
      <c r="B192" s="406" t="s">
        <v>19</v>
      </c>
      <c r="C192" s="403" t="s">
        <v>106</v>
      </c>
      <c r="D192" s="416">
        <v>1</v>
      </c>
      <c r="E192" s="404" t="s">
        <v>14</v>
      </c>
      <c r="F192" s="407"/>
      <c r="G192" s="407"/>
      <c r="H192" s="2">
        <f t="shared" si="10"/>
        <v>0</v>
      </c>
      <c r="I192" s="461"/>
    </row>
    <row r="193" spans="1:9" s="462" customFormat="1" x14ac:dyDescent="0.3">
      <c r="A193" s="405"/>
      <c r="B193" s="406" t="s">
        <v>21</v>
      </c>
      <c r="C193" s="403" t="s">
        <v>336</v>
      </c>
      <c r="D193" s="416">
        <v>1</v>
      </c>
      <c r="E193" s="404" t="s">
        <v>14</v>
      </c>
      <c r="F193" s="407"/>
      <c r="G193" s="407"/>
      <c r="H193" s="2">
        <f t="shared" si="10"/>
        <v>0</v>
      </c>
      <c r="I193" s="461"/>
    </row>
    <row r="194" spans="1:9" s="462" customFormat="1" x14ac:dyDescent="0.3">
      <c r="A194" s="405"/>
      <c r="B194" s="406" t="s">
        <v>23</v>
      </c>
      <c r="C194" s="403" t="s">
        <v>107</v>
      </c>
      <c r="D194" s="416">
        <v>1</v>
      </c>
      <c r="E194" s="404" t="s">
        <v>108</v>
      </c>
      <c r="F194" s="407"/>
      <c r="G194" s="407"/>
      <c r="H194" s="2">
        <f t="shared" si="10"/>
        <v>0</v>
      </c>
      <c r="I194" s="461"/>
    </row>
    <row r="195" spans="1:9" s="462" customFormat="1" x14ac:dyDescent="0.3">
      <c r="A195" s="405"/>
      <c r="B195" s="406"/>
      <c r="C195" s="403" t="s">
        <v>109</v>
      </c>
      <c r="D195" s="432"/>
      <c r="E195" s="404"/>
      <c r="F195" s="419"/>
      <c r="G195" s="419"/>
      <c r="H195" s="2"/>
      <c r="I195" s="461"/>
    </row>
    <row r="196" spans="1:9" s="462" customFormat="1" x14ac:dyDescent="0.3">
      <c r="A196" s="405"/>
      <c r="B196" s="406"/>
      <c r="C196" s="403" t="s">
        <v>110</v>
      </c>
      <c r="D196" s="432"/>
      <c r="E196" s="404"/>
      <c r="F196" s="419"/>
      <c r="G196" s="419"/>
      <c r="H196" s="2"/>
      <c r="I196" s="461"/>
    </row>
    <row r="197" spans="1:9" s="462" customFormat="1" x14ac:dyDescent="0.3">
      <c r="A197" s="405"/>
      <c r="B197" s="406"/>
      <c r="C197" s="403" t="s">
        <v>111</v>
      </c>
      <c r="D197" s="432"/>
      <c r="E197" s="404"/>
      <c r="F197" s="419"/>
      <c r="G197" s="419"/>
      <c r="H197" s="2"/>
      <c r="I197" s="461"/>
    </row>
    <row r="198" spans="1:9" s="462" customFormat="1" x14ac:dyDescent="0.3">
      <c r="A198" s="405"/>
      <c r="B198" s="406"/>
      <c r="C198" s="403" t="s">
        <v>112</v>
      </c>
      <c r="D198" s="432"/>
      <c r="E198" s="404"/>
      <c r="F198" s="419"/>
      <c r="G198" s="419"/>
      <c r="H198" s="2"/>
      <c r="I198" s="461"/>
    </row>
    <row r="199" spans="1:9" s="462" customFormat="1" x14ac:dyDescent="0.3">
      <c r="A199" s="405"/>
      <c r="B199" s="406"/>
      <c r="C199" s="403" t="s">
        <v>113</v>
      </c>
      <c r="D199" s="432"/>
      <c r="E199" s="404"/>
      <c r="F199" s="419"/>
      <c r="G199" s="419"/>
      <c r="H199" s="2"/>
      <c r="I199" s="461"/>
    </row>
    <row r="200" spans="1:9" s="462" customFormat="1" x14ac:dyDescent="0.3">
      <c r="A200" s="405"/>
      <c r="B200" s="406"/>
      <c r="C200" s="403" t="s">
        <v>114</v>
      </c>
      <c r="D200" s="432"/>
      <c r="E200" s="404"/>
      <c r="F200" s="419"/>
      <c r="G200" s="419"/>
      <c r="H200" s="2"/>
      <c r="I200" s="461"/>
    </row>
    <row r="201" spans="1:9" s="462" customFormat="1" x14ac:dyDescent="0.3">
      <c r="A201" s="405"/>
      <c r="B201" s="406" t="s">
        <v>24</v>
      </c>
      <c r="C201" s="403" t="s">
        <v>115</v>
      </c>
      <c r="D201" s="416">
        <v>1</v>
      </c>
      <c r="E201" s="404" t="s">
        <v>116</v>
      </c>
      <c r="F201" s="407"/>
      <c r="G201" s="407"/>
      <c r="H201" s="2">
        <f t="shared" ref="H201:H202" si="11">SUM(F201,G201)*D201</f>
        <v>0</v>
      </c>
      <c r="I201" s="461"/>
    </row>
    <row r="202" spans="1:9" s="462" customFormat="1" ht="15" thickBot="1" x14ac:dyDescent="0.35">
      <c r="A202" s="332"/>
      <c r="B202" s="343" t="s">
        <v>25</v>
      </c>
      <c r="C202" s="344" t="s">
        <v>117</v>
      </c>
      <c r="D202" s="433">
        <v>1</v>
      </c>
      <c r="E202" s="333" t="s">
        <v>116</v>
      </c>
      <c r="F202" s="377"/>
      <c r="G202" s="377"/>
      <c r="H202" s="2">
        <f t="shared" si="11"/>
        <v>0</v>
      </c>
      <c r="I202" s="461"/>
    </row>
    <row r="203" spans="1:9" ht="15" thickBot="1" x14ac:dyDescent="0.35">
      <c r="A203" s="349"/>
      <c r="B203" s="350">
        <v>2</v>
      </c>
      <c r="C203" s="513" t="s">
        <v>121</v>
      </c>
      <c r="D203" s="514"/>
      <c r="E203" s="514"/>
      <c r="F203" s="514"/>
      <c r="G203" s="514"/>
      <c r="H203" s="515"/>
    </row>
    <row r="204" spans="1:9" s="467" customFormat="1" x14ac:dyDescent="0.3">
      <c r="A204" s="345"/>
      <c r="B204" s="346" t="s">
        <v>39</v>
      </c>
      <c r="C204" s="347" t="s">
        <v>122</v>
      </c>
      <c r="D204" s="434"/>
      <c r="E204" s="347"/>
      <c r="F204" s="378"/>
      <c r="G204" s="378"/>
      <c r="H204" s="348"/>
      <c r="I204" s="466"/>
    </row>
    <row r="205" spans="1:9" s="462" customFormat="1" x14ac:dyDescent="0.3">
      <c r="A205" s="405"/>
      <c r="B205" s="406" t="s">
        <v>123</v>
      </c>
      <c r="C205" s="4" t="s">
        <v>314</v>
      </c>
      <c r="D205" s="416">
        <f>QUANTITATIVOS!E337</f>
        <v>35</v>
      </c>
      <c r="E205" s="404" t="s">
        <v>14</v>
      </c>
      <c r="F205" s="291"/>
      <c r="G205" s="291"/>
      <c r="H205" s="2">
        <f t="shared" ref="H205:H233" si="12">SUM(F205,G205)*D205</f>
        <v>0</v>
      </c>
      <c r="I205" s="461"/>
    </row>
    <row r="206" spans="1:9" s="462" customFormat="1" x14ac:dyDescent="0.3">
      <c r="A206" s="405"/>
      <c r="B206" s="406" t="s">
        <v>124</v>
      </c>
      <c r="C206" s="4" t="s">
        <v>315</v>
      </c>
      <c r="D206" s="416">
        <f>QUANTITATIVOS!E339</f>
        <v>1</v>
      </c>
      <c r="E206" s="404" t="s">
        <v>14</v>
      </c>
      <c r="F206" s="291"/>
      <c r="G206" s="291"/>
      <c r="H206" s="2">
        <f t="shared" si="12"/>
        <v>0</v>
      </c>
      <c r="I206" s="461"/>
    </row>
    <row r="207" spans="1:9" s="462" customFormat="1" x14ac:dyDescent="0.3">
      <c r="A207" s="405"/>
      <c r="B207" s="406" t="s">
        <v>125</v>
      </c>
      <c r="C207" s="4" t="s">
        <v>349</v>
      </c>
      <c r="D207" s="416">
        <f>QUANTITATIVOS!E342</f>
        <v>2</v>
      </c>
      <c r="E207" s="404" t="s">
        <v>14</v>
      </c>
      <c r="F207" s="291"/>
      <c r="G207" s="291"/>
      <c r="H207" s="2">
        <f t="shared" si="12"/>
        <v>0</v>
      </c>
      <c r="I207" s="461"/>
    </row>
    <row r="208" spans="1:9" s="462" customFormat="1" x14ac:dyDescent="0.3">
      <c r="A208" s="405"/>
      <c r="B208" s="406" t="s">
        <v>126</v>
      </c>
      <c r="C208" s="4" t="s">
        <v>350</v>
      </c>
      <c r="D208" s="416">
        <f>QUANTITATIVOS!E343</f>
        <v>1</v>
      </c>
      <c r="E208" s="404" t="s">
        <v>14</v>
      </c>
      <c r="F208" s="291"/>
      <c r="G208" s="291"/>
      <c r="H208" s="2">
        <f t="shared" si="12"/>
        <v>0</v>
      </c>
      <c r="I208" s="461"/>
    </row>
    <row r="209" spans="1:9" s="467" customFormat="1" ht="40.5" customHeight="1" x14ac:dyDescent="0.3">
      <c r="A209" s="335"/>
      <c r="B209" s="289" t="s">
        <v>40</v>
      </c>
      <c r="C209" s="444" t="s">
        <v>128</v>
      </c>
      <c r="D209" s="435"/>
      <c r="E209" s="351"/>
      <c r="F209" s="352"/>
      <c r="G209" s="352"/>
      <c r="H209" s="338"/>
      <c r="I209" s="466"/>
    </row>
    <row r="210" spans="1:9" s="462" customFormat="1" x14ac:dyDescent="0.3">
      <c r="A210" s="405"/>
      <c r="B210" s="406" t="s">
        <v>129</v>
      </c>
      <c r="C210" s="4" t="s">
        <v>351</v>
      </c>
      <c r="D210" s="416">
        <f>QUANTITATIVOS!E357</f>
        <v>3</v>
      </c>
      <c r="E210" s="404" t="s">
        <v>14</v>
      </c>
      <c r="F210" s="291"/>
      <c r="G210" s="291"/>
      <c r="H210" s="2">
        <f t="shared" si="12"/>
        <v>0</v>
      </c>
      <c r="I210" s="461"/>
    </row>
    <row r="211" spans="1:9" s="462" customFormat="1" x14ac:dyDescent="0.3">
      <c r="A211" s="405"/>
      <c r="B211" s="406" t="s">
        <v>130</v>
      </c>
      <c r="C211" s="4" t="s">
        <v>352</v>
      </c>
      <c r="D211" s="416">
        <f>QUANTITATIVOS!E358</f>
        <v>2</v>
      </c>
      <c r="E211" s="404" t="s">
        <v>14</v>
      </c>
      <c r="F211" s="291"/>
      <c r="G211" s="291"/>
      <c r="H211" s="2">
        <f t="shared" si="12"/>
        <v>0</v>
      </c>
      <c r="I211" s="461"/>
    </row>
    <row r="212" spans="1:9" s="462" customFormat="1" x14ac:dyDescent="0.3">
      <c r="A212" s="405"/>
      <c r="B212" s="406" t="s">
        <v>131</v>
      </c>
      <c r="C212" s="4" t="s">
        <v>353</v>
      </c>
      <c r="D212" s="416">
        <f>QUANTITATIVOS!E359</f>
        <v>1</v>
      </c>
      <c r="E212" s="404" t="s">
        <v>14</v>
      </c>
      <c r="F212" s="291"/>
      <c r="G212" s="291"/>
      <c r="H212" s="2">
        <f t="shared" si="12"/>
        <v>0</v>
      </c>
      <c r="I212" s="461"/>
    </row>
    <row r="213" spans="1:9" s="462" customFormat="1" x14ac:dyDescent="0.3">
      <c r="A213" s="405"/>
      <c r="B213" s="406" t="s">
        <v>132</v>
      </c>
      <c r="C213" s="4" t="s">
        <v>354</v>
      </c>
      <c r="D213" s="416">
        <f>QUANTITATIVOS!E361</f>
        <v>1</v>
      </c>
      <c r="E213" s="404" t="s">
        <v>14</v>
      </c>
      <c r="F213" s="291"/>
      <c r="G213" s="291"/>
      <c r="H213" s="2">
        <f t="shared" si="12"/>
        <v>0</v>
      </c>
      <c r="I213" s="461"/>
    </row>
    <row r="214" spans="1:9" s="462" customFormat="1" x14ac:dyDescent="0.3">
      <c r="A214" s="405"/>
      <c r="B214" s="406" t="s">
        <v>133</v>
      </c>
      <c r="C214" s="4" t="s">
        <v>355</v>
      </c>
      <c r="D214" s="416">
        <f>QUANTITATIVOS!E362</f>
        <v>1</v>
      </c>
      <c r="E214" s="404" t="s">
        <v>14</v>
      </c>
      <c r="F214" s="291"/>
      <c r="G214" s="291"/>
      <c r="H214" s="2">
        <f t="shared" si="12"/>
        <v>0</v>
      </c>
      <c r="I214" s="461"/>
    </row>
    <row r="215" spans="1:9" s="462" customFormat="1" x14ac:dyDescent="0.3">
      <c r="A215" s="405"/>
      <c r="B215" s="406" t="s">
        <v>134</v>
      </c>
      <c r="C215" s="4" t="s">
        <v>356</v>
      </c>
      <c r="D215" s="416">
        <f>QUANTITATIVOS!E364</f>
        <v>1</v>
      </c>
      <c r="E215" s="404" t="s">
        <v>14</v>
      </c>
      <c r="F215" s="291"/>
      <c r="G215" s="291"/>
      <c r="H215" s="2">
        <f t="shared" si="12"/>
        <v>0</v>
      </c>
      <c r="I215" s="461"/>
    </row>
    <row r="216" spans="1:9" s="462" customFormat="1" x14ac:dyDescent="0.3">
      <c r="A216" s="405"/>
      <c r="B216" s="406" t="s">
        <v>135</v>
      </c>
      <c r="C216" s="4" t="s">
        <v>357</v>
      </c>
      <c r="D216" s="416">
        <f>QUANTITATIVOS!E365</f>
        <v>1</v>
      </c>
      <c r="E216" s="404" t="s">
        <v>14</v>
      </c>
      <c r="F216" s="291"/>
      <c r="G216" s="291"/>
      <c r="H216" s="2">
        <f t="shared" si="12"/>
        <v>0</v>
      </c>
      <c r="I216" s="461"/>
    </row>
    <row r="217" spans="1:9" s="462" customFormat="1" x14ac:dyDescent="0.3">
      <c r="A217" s="405"/>
      <c r="B217" s="406" t="s">
        <v>316</v>
      </c>
      <c r="C217" s="4" t="s">
        <v>358</v>
      </c>
      <c r="D217" s="416">
        <f>QUANTITATIVOS!E366</f>
        <v>1</v>
      </c>
      <c r="E217" s="404" t="s">
        <v>14</v>
      </c>
      <c r="F217" s="291"/>
      <c r="G217" s="291"/>
      <c r="H217" s="2">
        <f t="shared" si="12"/>
        <v>0</v>
      </c>
      <c r="I217" s="461"/>
    </row>
    <row r="218" spans="1:9" s="462" customFormat="1" x14ac:dyDescent="0.3">
      <c r="A218" s="405"/>
      <c r="B218" s="406" t="s">
        <v>41</v>
      </c>
      <c r="C218" s="4" t="s">
        <v>344</v>
      </c>
      <c r="D218" s="416"/>
      <c r="E218" s="404"/>
      <c r="F218" s="474"/>
      <c r="G218" s="474"/>
      <c r="H218" s="2"/>
      <c r="I218" s="461"/>
    </row>
    <row r="219" spans="1:9" s="462" customFormat="1" x14ac:dyDescent="0.3">
      <c r="A219" s="405"/>
      <c r="B219" s="406" t="s">
        <v>137</v>
      </c>
      <c r="C219" s="4" t="s">
        <v>359</v>
      </c>
      <c r="D219" s="416">
        <f>QUANTITATIVOS!E369</f>
        <v>1</v>
      </c>
      <c r="E219" s="404" t="s">
        <v>14</v>
      </c>
      <c r="F219" s="291"/>
      <c r="G219" s="291"/>
      <c r="H219" s="2">
        <f t="shared" si="12"/>
        <v>0</v>
      </c>
      <c r="I219" s="461"/>
    </row>
    <row r="220" spans="1:9" s="462" customFormat="1" x14ac:dyDescent="0.3">
      <c r="A220" s="405"/>
      <c r="B220" s="406" t="s">
        <v>138</v>
      </c>
      <c r="C220" s="4" t="s">
        <v>360</v>
      </c>
      <c r="D220" s="416">
        <f>QUANTITATIVOS!E370</f>
        <v>1</v>
      </c>
      <c r="E220" s="404" t="s">
        <v>14</v>
      </c>
      <c r="F220" s="291"/>
      <c r="G220" s="291"/>
      <c r="H220" s="2">
        <f t="shared" si="12"/>
        <v>0</v>
      </c>
      <c r="I220" s="461"/>
    </row>
    <row r="221" spans="1:9" s="462" customFormat="1" x14ac:dyDescent="0.3">
      <c r="A221" s="405"/>
      <c r="B221" s="406" t="s">
        <v>139</v>
      </c>
      <c r="C221" s="4" t="s">
        <v>361</v>
      </c>
      <c r="D221" s="416">
        <f>QUANTITATIVOS!E371</f>
        <v>1</v>
      </c>
      <c r="E221" s="404" t="s">
        <v>14</v>
      </c>
      <c r="F221" s="291"/>
      <c r="G221" s="291"/>
      <c r="H221" s="2">
        <f t="shared" si="12"/>
        <v>0</v>
      </c>
      <c r="I221" s="461"/>
    </row>
    <row r="222" spans="1:9" s="467" customFormat="1" ht="51.75" customHeight="1" x14ac:dyDescent="0.3">
      <c r="A222" s="335"/>
      <c r="B222" s="289" t="s">
        <v>42</v>
      </c>
      <c r="C222" s="444" t="s">
        <v>136</v>
      </c>
      <c r="D222" s="435"/>
      <c r="E222" s="351"/>
      <c r="F222" s="352"/>
      <c r="G222" s="352"/>
      <c r="H222" s="338"/>
      <c r="I222" s="466"/>
    </row>
    <row r="223" spans="1:9" s="462" customFormat="1" x14ac:dyDescent="0.3">
      <c r="A223" s="405"/>
      <c r="B223" s="406" t="s">
        <v>338</v>
      </c>
      <c r="C223" s="4" t="s">
        <v>362</v>
      </c>
      <c r="D223" s="416">
        <f>QUANTITATIVOS!E344</f>
        <v>1</v>
      </c>
      <c r="E223" s="404" t="s">
        <v>14</v>
      </c>
      <c r="F223" s="291"/>
      <c r="G223" s="291"/>
      <c r="H223" s="2">
        <f t="shared" si="12"/>
        <v>0</v>
      </c>
      <c r="I223" s="461"/>
    </row>
    <row r="224" spans="1:9" s="462" customFormat="1" x14ac:dyDescent="0.3">
      <c r="A224" s="405"/>
      <c r="B224" s="406" t="s">
        <v>339</v>
      </c>
      <c r="C224" s="4" t="s">
        <v>363</v>
      </c>
      <c r="D224" s="416">
        <f>QUANTITATIVOS!E345</f>
        <v>1</v>
      </c>
      <c r="E224" s="404" t="s">
        <v>14</v>
      </c>
      <c r="F224" s="291"/>
      <c r="G224" s="291"/>
      <c r="H224" s="2">
        <f t="shared" si="12"/>
        <v>0</v>
      </c>
      <c r="I224" s="461"/>
    </row>
    <row r="225" spans="1:9" s="462" customFormat="1" x14ac:dyDescent="0.3">
      <c r="A225" s="405"/>
      <c r="B225" s="406" t="s">
        <v>340</v>
      </c>
      <c r="C225" s="4" t="s">
        <v>364</v>
      </c>
      <c r="D225" s="416">
        <f>QUANTITATIVOS!E347</f>
        <v>1</v>
      </c>
      <c r="E225" s="404" t="s">
        <v>14</v>
      </c>
      <c r="F225" s="291"/>
      <c r="G225" s="291"/>
      <c r="H225" s="2">
        <f t="shared" si="12"/>
        <v>0</v>
      </c>
      <c r="I225" s="461"/>
    </row>
    <row r="226" spans="1:9" s="462" customFormat="1" x14ac:dyDescent="0.3">
      <c r="A226" s="405"/>
      <c r="B226" s="406" t="s">
        <v>341</v>
      </c>
      <c r="C226" s="4" t="s">
        <v>365</v>
      </c>
      <c r="D226" s="416">
        <f>QUANTITATIVOS!E348</f>
        <v>2</v>
      </c>
      <c r="E226" s="404" t="s">
        <v>14</v>
      </c>
      <c r="F226" s="291"/>
      <c r="G226" s="291"/>
      <c r="H226" s="2">
        <f t="shared" si="12"/>
        <v>0</v>
      </c>
      <c r="I226" s="461"/>
    </row>
    <row r="227" spans="1:9" s="462" customFormat="1" x14ac:dyDescent="0.3">
      <c r="A227" s="405"/>
      <c r="B227" s="406" t="s">
        <v>342</v>
      </c>
      <c r="C227" s="4" t="s">
        <v>366</v>
      </c>
      <c r="D227" s="416">
        <f>QUANTITATIVOS!E350</f>
        <v>1</v>
      </c>
      <c r="E227" s="404" t="s">
        <v>14</v>
      </c>
      <c r="F227" s="291"/>
      <c r="G227" s="291"/>
      <c r="H227" s="2">
        <f t="shared" si="12"/>
        <v>0</v>
      </c>
      <c r="I227" s="461"/>
    </row>
    <row r="228" spans="1:9" s="462" customFormat="1" x14ac:dyDescent="0.3">
      <c r="A228" s="405"/>
      <c r="B228" s="406" t="s">
        <v>343</v>
      </c>
      <c r="C228" s="4" t="s">
        <v>852</v>
      </c>
      <c r="D228" s="416">
        <f>QUANTITATIVOS!E352</f>
        <v>1</v>
      </c>
      <c r="E228" s="404" t="s">
        <v>14</v>
      </c>
      <c r="F228" s="291"/>
      <c r="G228" s="291"/>
      <c r="H228" s="2">
        <f t="shared" si="12"/>
        <v>0</v>
      </c>
      <c r="I228" s="461"/>
    </row>
    <row r="229" spans="1:9" s="467" customFormat="1" x14ac:dyDescent="0.3">
      <c r="A229" s="335"/>
      <c r="B229" s="289" t="s">
        <v>43</v>
      </c>
      <c r="C229" s="336" t="s">
        <v>142</v>
      </c>
      <c r="D229" s="428" t="s">
        <v>143</v>
      </c>
      <c r="E229" s="337" t="s">
        <v>143</v>
      </c>
      <c r="F229" s="372" t="s">
        <v>143</v>
      </c>
      <c r="G229" s="372" t="s">
        <v>143</v>
      </c>
      <c r="H229" s="338"/>
      <c r="I229" s="466"/>
    </row>
    <row r="230" spans="1:9" s="462" customFormat="1" x14ac:dyDescent="0.3">
      <c r="A230" s="405"/>
      <c r="B230" s="406" t="s">
        <v>140</v>
      </c>
      <c r="C230" s="403" t="s">
        <v>145</v>
      </c>
      <c r="D230" s="416">
        <f>QUANTITATIVOS!E373</f>
        <v>6</v>
      </c>
      <c r="E230" s="404" t="s">
        <v>14</v>
      </c>
      <c r="F230" s="407"/>
      <c r="G230" s="407"/>
      <c r="H230" s="2">
        <f t="shared" si="12"/>
        <v>0</v>
      </c>
      <c r="I230" s="461"/>
    </row>
    <row r="231" spans="1:9" s="462" customFormat="1" x14ac:dyDescent="0.3">
      <c r="A231" s="405"/>
      <c r="B231" s="406" t="s">
        <v>185</v>
      </c>
      <c r="C231" s="403" t="s">
        <v>146</v>
      </c>
      <c r="D231" s="416">
        <f>QUANTITATIVOS!E372</f>
        <v>6</v>
      </c>
      <c r="E231" s="404" t="s">
        <v>14</v>
      </c>
      <c r="F231" s="407"/>
      <c r="G231" s="407"/>
      <c r="H231" s="2">
        <f t="shared" si="12"/>
        <v>0</v>
      </c>
      <c r="I231" s="461"/>
    </row>
    <row r="232" spans="1:9" s="467" customFormat="1" x14ac:dyDescent="0.3">
      <c r="A232" s="335"/>
      <c r="B232" s="289" t="s">
        <v>141</v>
      </c>
      <c r="C232" s="336" t="s">
        <v>345</v>
      </c>
      <c r="D232" s="427"/>
      <c r="E232" s="337"/>
      <c r="F232" s="372"/>
      <c r="G232" s="372"/>
      <c r="H232" s="2"/>
      <c r="I232" s="466"/>
    </row>
    <row r="233" spans="1:9" s="462" customFormat="1" ht="28.2" thickBot="1" x14ac:dyDescent="0.35">
      <c r="A233" s="405"/>
      <c r="B233" s="406" t="s">
        <v>144</v>
      </c>
      <c r="C233" s="403" t="s">
        <v>973</v>
      </c>
      <c r="D233" s="426">
        <v>9</v>
      </c>
      <c r="E233" s="1" t="s">
        <v>14</v>
      </c>
      <c r="F233" s="82"/>
      <c r="G233" s="82"/>
      <c r="H233" s="2">
        <f t="shared" si="12"/>
        <v>0</v>
      </c>
      <c r="I233" s="461"/>
    </row>
    <row r="234" spans="1:9" ht="15" thickBot="1" x14ac:dyDescent="0.35">
      <c r="A234" s="281"/>
      <c r="B234" s="282"/>
      <c r="C234" s="26" t="s">
        <v>147</v>
      </c>
      <c r="D234" s="431"/>
      <c r="E234" s="26"/>
      <c r="F234" s="376">
        <f>SUMPRODUCT(D191:D233,F191:F233)</f>
        <v>0</v>
      </c>
      <c r="G234" s="376">
        <f>SUMPRODUCT(D191:D233,G191:G233)</f>
        <v>0</v>
      </c>
      <c r="H234" s="27">
        <f>SUM(H191:H233)</f>
        <v>0</v>
      </c>
    </row>
    <row r="235" spans="1:9" x14ac:dyDescent="0.3">
      <c r="A235" s="273"/>
      <c r="B235" s="274" t="s">
        <v>148</v>
      </c>
      <c r="C235" s="275" t="s">
        <v>149</v>
      </c>
      <c r="D235" s="425"/>
      <c r="E235" s="276"/>
      <c r="F235" s="370"/>
      <c r="G235" s="370"/>
      <c r="H235" s="277"/>
    </row>
    <row r="236" spans="1:9" x14ac:dyDescent="0.3">
      <c r="A236" s="280"/>
      <c r="B236" s="279">
        <v>1</v>
      </c>
      <c r="C236" s="510" t="s">
        <v>150</v>
      </c>
      <c r="D236" s="511"/>
      <c r="E236" s="511"/>
      <c r="F236" s="511"/>
      <c r="G236" s="511"/>
      <c r="H236" s="512"/>
    </row>
    <row r="237" spans="1:9" s="467" customFormat="1" x14ac:dyDescent="0.3">
      <c r="A237" s="335"/>
      <c r="B237" s="289" t="s">
        <v>16</v>
      </c>
      <c r="C237" s="353" t="s">
        <v>151</v>
      </c>
      <c r="D237" s="436"/>
      <c r="E237" s="444"/>
      <c r="F237" s="379"/>
      <c r="G237" s="379"/>
      <c r="H237" s="445"/>
      <c r="I237" s="466"/>
    </row>
    <row r="238" spans="1:9" s="462" customFormat="1" ht="41.4" x14ac:dyDescent="0.3">
      <c r="A238" s="405"/>
      <c r="B238" s="406" t="s">
        <v>152</v>
      </c>
      <c r="C238" s="402" t="s">
        <v>153</v>
      </c>
      <c r="D238" s="416">
        <f>QUANTITATIVOS!F221</f>
        <v>4</v>
      </c>
      <c r="E238" s="404" t="s">
        <v>20</v>
      </c>
      <c r="F238" s="407"/>
      <c r="G238" s="407"/>
      <c r="H238" s="2">
        <f t="shared" ref="H238:H247" si="13">SUM(F238,G238)*D238</f>
        <v>0</v>
      </c>
      <c r="I238" s="461"/>
    </row>
    <row r="239" spans="1:9" s="462" customFormat="1" x14ac:dyDescent="0.3">
      <c r="A239" s="405"/>
      <c r="B239" s="406" t="s">
        <v>154</v>
      </c>
      <c r="C239" s="334" t="s">
        <v>155</v>
      </c>
      <c r="D239" s="416">
        <f>D238</f>
        <v>4</v>
      </c>
      <c r="E239" s="404" t="s">
        <v>20</v>
      </c>
      <c r="F239" s="407"/>
      <c r="G239" s="407"/>
      <c r="H239" s="2">
        <f t="shared" si="13"/>
        <v>0</v>
      </c>
      <c r="I239" s="461"/>
    </row>
    <row r="240" spans="1:9" s="462" customFormat="1" ht="27.6" x14ac:dyDescent="0.3">
      <c r="A240" s="405"/>
      <c r="B240" s="406" t="s">
        <v>156</v>
      </c>
      <c r="C240" s="334" t="s">
        <v>157</v>
      </c>
      <c r="D240" s="416">
        <f>D239</f>
        <v>4</v>
      </c>
      <c r="E240" s="404" t="s">
        <v>20</v>
      </c>
      <c r="F240" s="407"/>
      <c r="G240" s="407"/>
      <c r="H240" s="2">
        <f t="shared" si="13"/>
        <v>0</v>
      </c>
      <c r="I240" s="461"/>
    </row>
    <row r="241" spans="1:9" s="462" customFormat="1" ht="27.6" x14ac:dyDescent="0.3">
      <c r="A241" s="405"/>
      <c r="B241" s="406" t="s">
        <v>158</v>
      </c>
      <c r="C241" s="334" t="s">
        <v>159</v>
      </c>
      <c r="D241" s="416">
        <f>D242</f>
        <v>1</v>
      </c>
      <c r="E241" s="404" t="s">
        <v>14</v>
      </c>
      <c r="F241" s="407"/>
      <c r="G241" s="407"/>
      <c r="H241" s="2">
        <f t="shared" si="13"/>
        <v>0</v>
      </c>
      <c r="I241" s="461"/>
    </row>
    <row r="242" spans="1:9" s="462" customFormat="1" ht="41.4" x14ac:dyDescent="0.3">
      <c r="A242" s="405"/>
      <c r="B242" s="406" t="s">
        <v>160</v>
      </c>
      <c r="C242" s="402" t="s">
        <v>161</v>
      </c>
      <c r="D242" s="416">
        <f>QUANTITATIVOS!E225</f>
        <v>1</v>
      </c>
      <c r="E242" s="404" t="s">
        <v>14</v>
      </c>
      <c r="F242" s="407"/>
      <c r="G242" s="407"/>
      <c r="H242" s="2">
        <f t="shared" si="13"/>
        <v>0</v>
      </c>
      <c r="I242" s="461"/>
    </row>
    <row r="243" spans="1:9" s="467" customFormat="1" x14ac:dyDescent="0.3">
      <c r="A243" s="335"/>
      <c r="B243" s="289" t="s">
        <v>19</v>
      </c>
      <c r="C243" s="353" t="s">
        <v>162</v>
      </c>
      <c r="D243" s="427"/>
      <c r="E243" s="337"/>
      <c r="F243" s="372"/>
      <c r="G243" s="372"/>
      <c r="H243" s="2"/>
      <c r="I243" s="466"/>
    </row>
    <row r="244" spans="1:9" s="462" customFormat="1" ht="41.4" x14ac:dyDescent="0.3">
      <c r="A244" s="405"/>
      <c r="B244" s="406" t="s">
        <v>163</v>
      </c>
      <c r="C244" s="402" t="s">
        <v>164</v>
      </c>
      <c r="D244" s="416">
        <f>QUANTITATIVOS!F216</f>
        <v>8</v>
      </c>
      <c r="E244" s="404" t="s">
        <v>20</v>
      </c>
      <c r="F244" s="407"/>
      <c r="G244" s="407"/>
      <c r="H244" s="2">
        <f t="shared" si="13"/>
        <v>0</v>
      </c>
      <c r="I244" s="461"/>
    </row>
    <row r="245" spans="1:9" s="462" customFormat="1" x14ac:dyDescent="0.3">
      <c r="A245" s="405"/>
      <c r="B245" s="406" t="s">
        <v>165</v>
      </c>
      <c r="C245" s="334" t="s">
        <v>155</v>
      </c>
      <c r="D245" s="416">
        <f>D244</f>
        <v>8</v>
      </c>
      <c r="E245" s="404" t="s">
        <v>20</v>
      </c>
      <c r="F245" s="407"/>
      <c r="G245" s="407"/>
      <c r="H245" s="2">
        <f t="shared" si="13"/>
        <v>0</v>
      </c>
      <c r="I245" s="461"/>
    </row>
    <row r="246" spans="1:9" s="462" customFormat="1" ht="27.6" x14ac:dyDescent="0.3">
      <c r="A246" s="405"/>
      <c r="B246" s="406" t="s">
        <v>166</v>
      </c>
      <c r="C246" s="334" t="s">
        <v>167</v>
      </c>
      <c r="D246" s="416">
        <f>D244</f>
        <v>8</v>
      </c>
      <c r="E246" s="404" t="s">
        <v>20</v>
      </c>
      <c r="F246" s="407"/>
      <c r="G246" s="407"/>
      <c r="H246" s="2">
        <f t="shared" si="13"/>
        <v>0</v>
      </c>
      <c r="I246" s="461"/>
    </row>
    <row r="247" spans="1:9" s="462" customFormat="1" ht="42" thickBot="1" x14ac:dyDescent="0.35">
      <c r="A247" s="283"/>
      <c r="B247" s="284" t="s">
        <v>21</v>
      </c>
      <c r="C247" s="334" t="s">
        <v>168</v>
      </c>
      <c r="D247" s="437">
        <f>QUANTITATIVOS!D230</f>
        <v>8</v>
      </c>
      <c r="E247" s="331" t="s">
        <v>14</v>
      </c>
      <c r="F247" s="380"/>
      <c r="G247" s="380"/>
      <c r="H247" s="2">
        <f t="shared" si="13"/>
        <v>0</v>
      </c>
      <c r="I247" s="461"/>
    </row>
    <row r="248" spans="1:9" ht="15" thickBot="1" x14ac:dyDescent="0.35">
      <c r="A248" s="281"/>
      <c r="B248" s="282"/>
      <c r="C248" s="26" t="s">
        <v>169</v>
      </c>
      <c r="D248" s="431"/>
      <c r="E248" s="26"/>
      <c r="F248" s="376">
        <f>SUMPRODUCT(D238:D247,F238:F247)</f>
        <v>0</v>
      </c>
      <c r="G248" s="376">
        <f>SUMPRODUCT(D238:D247,G238:G247)</f>
        <v>0</v>
      </c>
      <c r="H248" s="27">
        <f>SUM(H238:H247)</f>
        <v>0</v>
      </c>
    </row>
    <row r="249" spans="1:9" x14ac:dyDescent="0.3">
      <c r="A249" s="273"/>
      <c r="B249" s="274" t="s">
        <v>170</v>
      </c>
      <c r="C249" s="275" t="s">
        <v>89</v>
      </c>
      <c r="D249" s="425"/>
      <c r="E249" s="276"/>
      <c r="F249" s="370"/>
      <c r="G249" s="370"/>
      <c r="H249" s="277"/>
    </row>
    <row r="250" spans="1:9" s="462" customFormat="1" x14ac:dyDescent="0.3">
      <c r="A250" s="405"/>
      <c r="B250" s="367">
        <v>1</v>
      </c>
      <c r="C250" s="403" t="s">
        <v>171</v>
      </c>
      <c r="D250" s="416">
        <f>'AMBIENTES E ÁREAS'!E24</f>
        <v>502</v>
      </c>
      <c r="E250" s="404" t="s">
        <v>20</v>
      </c>
      <c r="F250" s="407"/>
      <c r="G250" s="407"/>
      <c r="H250" s="2">
        <f t="shared" ref="H250:H251" si="14">SUM(F250,G250)*D250</f>
        <v>0</v>
      </c>
      <c r="I250" s="461"/>
    </row>
    <row r="251" spans="1:9" s="462" customFormat="1" ht="15" thickBot="1" x14ac:dyDescent="0.35">
      <c r="A251" s="283"/>
      <c r="B251" s="368">
        <v>2</v>
      </c>
      <c r="C251" s="330" t="s">
        <v>172</v>
      </c>
      <c r="D251" s="437">
        <f>D250</f>
        <v>502</v>
      </c>
      <c r="E251" s="331" t="s">
        <v>20</v>
      </c>
      <c r="F251" s="380"/>
      <c r="G251" s="380"/>
      <c r="H251" s="2">
        <f t="shared" si="14"/>
        <v>0</v>
      </c>
      <c r="I251" s="461"/>
    </row>
    <row r="252" spans="1:9" ht="15" thickBot="1" x14ac:dyDescent="0.35">
      <c r="A252" s="281"/>
      <c r="B252" s="282"/>
      <c r="C252" s="26" t="s">
        <v>173</v>
      </c>
      <c r="D252" s="431"/>
      <c r="E252" s="26"/>
      <c r="F252" s="376">
        <f>SUMPRODUCT(D250:D251,F250:F251)</f>
        <v>0</v>
      </c>
      <c r="G252" s="376">
        <f>SUMPRODUCT(D250:D251,G250:G251)</f>
        <v>0</v>
      </c>
      <c r="H252" s="27">
        <f>SUM(H250:H251)</f>
        <v>0</v>
      </c>
    </row>
    <row r="253" spans="1:9" x14ac:dyDescent="0.3">
      <c r="A253" s="273"/>
      <c r="B253" s="274" t="s">
        <v>174</v>
      </c>
      <c r="C253" s="275" t="s">
        <v>175</v>
      </c>
      <c r="D253" s="425"/>
      <c r="E253" s="276"/>
      <c r="F253" s="370"/>
      <c r="G253" s="370"/>
      <c r="H253" s="277"/>
    </row>
    <row r="254" spans="1:9" s="462" customFormat="1" ht="42" thickBot="1" x14ac:dyDescent="0.35">
      <c r="A254" s="283"/>
      <c r="B254" s="368">
        <v>1</v>
      </c>
      <c r="C254" s="330" t="s">
        <v>176</v>
      </c>
      <c r="D254" s="437">
        <v>1</v>
      </c>
      <c r="E254" s="331" t="s">
        <v>14</v>
      </c>
      <c r="F254" s="380"/>
      <c r="G254" s="380"/>
      <c r="H254" s="2">
        <f t="shared" ref="H254" si="15">SUM(F254,G254)*D254</f>
        <v>0</v>
      </c>
      <c r="I254" s="461"/>
    </row>
    <row r="255" spans="1:9" ht="15" thickBot="1" x14ac:dyDescent="0.35">
      <c r="A255" s="281"/>
      <c r="B255" s="282"/>
      <c r="C255" s="26" t="s">
        <v>177</v>
      </c>
      <c r="D255" s="431"/>
      <c r="E255" s="26"/>
      <c r="F255" s="376">
        <f>F254*$D$254</f>
        <v>0</v>
      </c>
      <c r="G255" s="376">
        <f>G254*$D$254</f>
        <v>0</v>
      </c>
      <c r="H255" s="27">
        <f>H254</f>
        <v>0</v>
      </c>
    </row>
    <row r="256" spans="1:9" x14ac:dyDescent="0.3">
      <c r="A256" s="273"/>
      <c r="B256" s="274" t="s">
        <v>178</v>
      </c>
      <c r="C256" s="275" t="s">
        <v>179</v>
      </c>
      <c r="D256" s="425"/>
      <c r="E256" s="276"/>
      <c r="F256" s="370"/>
      <c r="G256" s="370"/>
      <c r="H256" s="277"/>
    </row>
    <row r="257" spans="1:9" s="462" customFormat="1" x14ac:dyDescent="0.3">
      <c r="A257" s="405"/>
      <c r="B257" s="406" t="s">
        <v>16</v>
      </c>
      <c r="C257" s="402" t="s">
        <v>953</v>
      </c>
      <c r="D257" s="416">
        <v>7</v>
      </c>
      <c r="E257" s="416" t="s">
        <v>14</v>
      </c>
      <c r="F257" s="407"/>
      <c r="G257" s="407"/>
      <c r="H257" s="2">
        <f t="shared" ref="H257:H262" si="16">SUM(F257,G257)*D257</f>
        <v>0</v>
      </c>
      <c r="I257" s="461"/>
    </row>
    <row r="258" spans="1:9" s="462" customFormat="1" x14ac:dyDescent="0.3">
      <c r="A258" s="405"/>
      <c r="B258" s="406" t="s">
        <v>19</v>
      </c>
      <c r="C258" s="402" t="s">
        <v>954</v>
      </c>
      <c r="D258" s="416">
        <v>6</v>
      </c>
      <c r="E258" s="416" t="s">
        <v>14</v>
      </c>
      <c r="F258" s="407"/>
      <c r="G258" s="407"/>
      <c r="H258" s="2">
        <f t="shared" si="16"/>
        <v>0</v>
      </c>
      <c r="I258" s="461"/>
    </row>
    <row r="259" spans="1:9" s="462" customFormat="1" x14ac:dyDescent="0.3">
      <c r="A259" s="405"/>
      <c r="B259" s="406" t="s">
        <v>21</v>
      </c>
      <c r="C259" s="402" t="s">
        <v>955</v>
      </c>
      <c r="D259" s="416">
        <v>7</v>
      </c>
      <c r="E259" s="416" t="s">
        <v>14</v>
      </c>
      <c r="F259" s="407"/>
      <c r="G259" s="407"/>
      <c r="H259" s="2">
        <f t="shared" si="16"/>
        <v>0</v>
      </c>
      <c r="I259" s="461"/>
    </row>
    <row r="260" spans="1:9" s="462" customFormat="1" x14ac:dyDescent="0.3">
      <c r="A260" s="405"/>
      <c r="B260" s="406" t="s">
        <v>23</v>
      </c>
      <c r="C260" s="402" t="s">
        <v>956</v>
      </c>
      <c r="D260" s="416">
        <v>6</v>
      </c>
      <c r="E260" s="416" t="s">
        <v>14</v>
      </c>
      <c r="F260" s="407"/>
      <c r="G260" s="407"/>
      <c r="H260" s="2">
        <f t="shared" si="16"/>
        <v>0</v>
      </c>
      <c r="I260" s="461"/>
    </row>
    <row r="261" spans="1:9" s="462" customFormat="1" x14ac:dyDescent="0.3">
      <c r="A261" s="405"/>
      <c r="B261" s="406" t="s">
        <v>24</v>
      </c>
      <c r="C261" s="402" t="s">
        <v>957</v>
      </c>
      <c r="D261" s="416">
        <v>1</v>
      </c>
      <c r="E261" s="416" t="s">
        <v>14</v>
      </c>
      <c r="F261" s="407"/>
      <c r="G261" s="407"/>
      <c r="H261" s="2">
        <f t="shared" si="16"/>
        <v>0</v>
      </c>
      <c r="I261" s="461"/>
    </row>
    <row r="262" spans="1:9" s="462" customFormat="1" ht="54.75" customHeight="1" thickBot="1" x14ac:dyDescent="0.35">
      <c r="A262" s="405"/>
      <c r="B262" s="406" t="s">
        <v>25</v>
      </c>
      <c r="C262" s="402" t="s">
        <v>958</v>
      </c>
      <c r="D262" s="416">
        <v>1</v>
      </c>
      <c r="E262" s="416" t="s">
        <v>14</v>
      </c>
      <c r="F262" s="407"/>
      <c r="G262" s="407"/>
      <c r="H262" s="2">
        <f t="shared" si="16"/>
        <v>0</v>
      </c>
      <c r="I262" s="461"/>
    </row>
    <row r="263" spans="1:9" ht="15" thickBot="1" x14ac:dyDescent="0.35">
      <c r="A263" s="281"/>
      <c r="B263" s="282"/>
      <c r="C263" s="26" t="s">
        <v>180</v>
      </c>
      <c r="D263" s="431"/>
      <c r="E263" s="26"/>
      <c r="F263" s="376">
        <f>SUMPRODUCT(D257:D262,F257:F262)</f>
        <v>0</v>
      </c>
      <c r="G263" s="376">
        <f>SUMPRODUCT(D257:D262,G257:G262)</f>
        <v>0</v>
      </c>
      <c r="H263" s="27">
        <f>SUM(H257:H262)</f>
        <v>0</v>
      </c>
    </row>
    <row r="264" spans="1:9" ht="16.2" thickBot="1" x14ac:dyDescent="0.35">
      <c r="A264" s="285"/>
      <c r="B264" s="286"/>
      <c r="C264" s="287" t="s">
        <v>181</v>
      </c>
      <c r="D264" s="438"/>
      <c r="E264" s="288"/>
      <c r="F264" s="441">
        <f>F263+F255+F252+F248+F234+F188+F174</f>
        <v>0</v>
      </c>
      <c r="G264" s="441">
        <f>G263+G255+G252+G248+G234+G188+G174</f>
        <v>0</v>
      </c>
      <c r="H264" s="442">
        <f>H263+H255+H252+H248+H234+H188+H174</f>
        <v>0</v>
      </c>
    </row>
    <row r="265" spans="1:9" x14ac:dyDescent="0.3">
      <c r="A265" s="273"/>
      <c r="B265" s="274" t="s">
        <v>182</v>
      </c>
      <c r="C265" s="275" t="s">
        <v>183</v>
      </c>
      <c r="D265" s="425"/>
      <c r="E265" s="276"/>
      <c r="F265" s="370"/>
      <c r="G265" s="370"/>
      <c r="H265" s="277"/>
    </row>
    <row r="266" spans="1:9" s="462" customFormat="1" x14ac:dyDescent="0.3">
      <c r="A266" s="475"/>
      <c r="B266" s="476">
        <v>1</v>
      </c>
      <c r="C266" s="477" t="s">
        <v>510</v>
      </c>
      <c r="D266" s="478"/>
      <c r="E266" s="479"/>
      <c r="F266" s="480"/>
      <c r="G266" s="480"/>
      <c r="H266" s="481"/>
      <c r="I266" s="461"/>
    </row>
    <row r="267" spans="1:9" s="462" customFormat="1" x14ac:dyDescent="0.3">
      <c r="A267" s="418"/>
      <c r="B267" s="408" t="s">
        <v>16</v>
      </c>
      <c r="C267" s="409" t="s">
        <v>511</v>
      </c>
      <c r="D267" s="410">
        <v>30</v>
      </c>
      <c r="E267" s="411" t="s">
        <v>512</v>
      </c>
      <c r="F267" s="412"/>
      <c r="G267" s="413"/>
      <c r="H267" s="2">
        <f t="shared" ref="H267:H274" si="17">SUM(F267,G267)*D267</f>
        <v>0</v>
      </c>
      <c r="I267" s="461"/>
    </row>
    <row r="268" spans="1:9" s="462" customFormat="1" x14ac:dyDescent="0.3">
      <c r="A268" s="418"/>
      <c r="B268" s="408" t="s">
        <v>19</v>
      </c>
      <c r="C268" s="409" t="s">
        <v>513</v>
      </c>
      <c r="D268" s="410">
        <v>40</v>
      </c>
      <c r="E268" s="411" t="s">
        <v>512</v>
      </c>
      <c r="F268" s="412"/>
      <c r="G268" s="413"/>
      <c r="H268" s="2">
        <f t="shared" si="17"/>
        <v>0</v>
      </c>
      <c r="I268" s="461"/>
    </row>
    <row r="269" spans="1:9" s="462" customFormat="1" x14ac:dyDescent="0.3">
      <c r="A269" s="418"/>
      <c r="B269" s="408" t="s">
        <v>21</v>
      </c>
      <c r="C269" s="409" t="s">
        <v>514</v>
      </c>
      <c r="D269" s="410">
        <v>12</v>
      </c>
      <c r="E269" s="411" t="s">
        <v>512</v>
      </c>
      <c r="F269" s="412"/>
      <c r="G269" s="413"/>
      <c r="H269" s="2">
        <f t="shared" si="17"/>
        <v>0</v>
      </c>
      <c r="I269" s="461"/>
    </row>
    <row r="270" spans="1:9" s="462" customFormat="1" x14ac:dyDescent="0.3">
      <c r="A270" s="418"/>
      <c r="B270" s="408" t="s">
        <v>23</v>
      </c>
      <c r="C270" s="409" t="s">
        <v>515</v>
      </c>
      <c r="D270" s="410">
        <v>1</v>
      </c>
      <c r="E270" s="411" t="s">
        <v>516</v>
      </c>
      <c r="F270" s="412"/>
      <c r="G270" s="413"/>
      <c r="H270" s="2">
        <f t="shared" si="17"/>
        <v>0</v>
      </c>
      <c r="I270" s="461"/>
    </row>
    <row r="271" spans="1:9" s="462" customFormat="1" x14ac:dyDescent="0.3">
      <c r="A271" s="418"/>
      <c r="B271" s="408" t="s">
        <v>24</v>
      </c>
      <c r="C271" s="409" t="s">
        <v>517</v>
      </c>
      <c r="D271" s="410">
        <v>6</v>
      </c>
      <c r="E271" s="411" t="s">
        <v>518</v>
      </c>
      <c r="F271" s="412"/>
      <c r="G271" s="413"/>
      <c r="H271" s="2">
        <f t="shared" si="17"/>
        <v>0</v>
      </c>
      <c r="I271" s="461"/>
    </row>
    <row r="272" spans="1:9" s="462" customFormat="1" x14ac:dyDescent="0.3">
      <c r="A272" s="418"/>
      <c r="B272" s="408" t="s">
        <v>25</v>
      </c>
      <c r="C272" s="409" t="s">
        <v>519</v>
      </c>
      <c r="D272" s="410">
        <v>3</v>
      </c>
      <c r="E272" s="411" t="s">
        <v>512</v>
      </c>
      <c r="F272" s="412"/>
      <c r="G272" s="413"/>
      <c r="H272" s="2">
        <f t="shared" si="17"/>
        <v>0</v>
      </c>
      <c r="I272" s="461"/>
    </row>
    <row r="273" spans="1:9" s="462" customFormat="1" ht="27.6" x14ac:dyDescent="0.3">
      <c r="A273" s="418"/>
      <c r="B273" s="408" t="s">
        <v>26</v>
      </c>
      <c r="C273" s="409" t="s">
        <v>520</v>
      </c>
      <c r="D273" s="410">
        <v>15</v>
      </c>
      <c r="E273" s="411" t="s">
        <v>22</v>
      </c>
      <c r="F273" s="412"/>
      <c r="G273" s="413"/>
      <c r="H273" s="2">
        <f t="shared" si="17"/>
        <v>0</v>
      </c>
      <c r="I273" s="461"/>
    </row>
    <row r="274" spans="1:9" s="462" customFormat="1" ht="27.6" x14ac:dyDescent="0.3">
      <c r="A274" s="418"/>
      <c r="B274" s="408" t="s">
        <v>27</v>
      </c>
      <c r="C274" s="409" t="s">
        <v>521</v>
      </c>
      <c r="D274" s="410">
        <v>1</v>
      </c>
      <c r="E274" s="411" t="s">
        <v>38</v>
      </c>
      <c r="F274" s="412"/>
      <c r="G274" s="413"/>
      <c r="H274" s="2">
        <f t="shared" si="17"/>
        <v>0</v>
      </c>
      <c r="I274" s="461"/>
    </row>
    <row r="275" spans="1:9" s="462" customFormat="1" x14ac:dyDescent="0.3">
      <c r="A275" s="475"/>
      <c r="B275" s="476" t="s">
        <v>522</v>
      </c>
      <c r="C275" s="477" t="s">
        <v>523</v>
      </c>
      <c r="D275" s="478"/>
      <c r="E275" s="479"/>
      <c r="F275" s="480"/>
      <c r="G275" s="480"/>
      <c r="H275" s="481"/>
      <c r="I275" s="461"/>
    </row>
    <row r="276" spans="1:9" s="462" customFormat="1" x14ac:dyDescent="0.3">
      <c r="A276" s="418"/>
      <c r="B276" s="408" t="s">
        <v>39</v>
      </c>
      <c r="C276" s="409" t="s">
        <v>524</v>
      </c>
      <c r="D276" s="410">
        <v>80</v>
      </c>
      <c r="E276" s="411" t="s">
        <v>22</v>
      </c>
      <c r="F276" s="412"/>
      <c r="G276" s="413"/>
      <c r="H276" s="2">
        <f t="shared" ref="H276:H324" si="18">SUM(F276,G276)*D276</f>
        <v>0</v>
      </c>
      <c r="I276" s="461"/>
    </row>
    <row r="277" spans="1:9" s="462" customFormat="1" x14ac:dyDescent="0.3">
      <c r="A277" s="418"/>
      <c r="B277" s="408" t="s">
        <v>40</v>
      </c>
      <c r="C277" s="409" t="s">
        <v>525</v>
      </c>
      <c r="D277" s="410">
        <v>30</v>
      </c>
      <c r="E277" s="411" t="s">
        <v>22</v>
      </c>
      <c r="F277" s="412"/>
      <c r="G277" s="413"/>
      <c r="H277" s="2">
        <f t="shared" si="18"/>
        <v>0</v>
      </c>
      <c r="I277" s="461"/>
    </row>
    <row r="278" spans="1:9" s="462" customFormat="1" x14ac:dyDescent="0.3">
      <c r="A278" s="418"/>
      <c r="B278" s="408" t="s">
        <v>41</v>
      </c>
      <c r="C278" s="409" t="s">
        <v>526</v>
      </c>
      <c r="D278" s="410">
        <v>40</v>
      </c>
      <c r="E278" s="411" t="s">
        <v>22</v>
      </c>
      <c r="F278" s="412"/>
      <c r="G278" s="413"/>
      <c r="H278" s="2">
        <f t="shared" si="18"/>
        <v>0</v>
      </c>
      <c r="I278" s="461"/>
    </row>
    <row r="279" spans="1:9" s="462" customFormat="1" x14ac:dyDescent="0.3">
      <c r="A279" s="418"/>
      <c r="B279" s="408" t="s">
        <v>42</v>
      </c>
      <c r="C279" s="409" t="s">
        <v>527</v>
      </c>
      <c r="D279" s="410">
        <v>10</v>
      </c>
      <c r="E279" s="411" t="s">
        <v>22</v>
      </c>
      <c r="F279" s="412"/>
      <c r="G279" s="413"/>
      <c r="H279" s="2">
        <f t="shared" si="18"/>
        <v>0</v>
      </c>
      <c r="I279" s="461"/>
    </row>
    <row r="280" spans="1:9" s="462" customFormat="1" x14ac:dyDescent="0.3">
      <c r="A280" s="418"/>
      <c r="B280" s="408" t="s">
        <v>43</v>
      </c>
      <c r="C280" s="409" t="s">
        <v>528</v>
      </c>
      <c r="D280" s="410">
        <v>100</v>
      </c>
      <c r="E280" s="411" t="s">
        <v>22</v>
      </c>
      <c r="F280" s="412"/>
      <c r="G280" s="413"/>
      <c r="H280" s="2">
        <f t="shared" si="18"/>
        <v>0</v>
      </c>
      <c r="I280" s="461"/>
    </row>
    <row r="281" spans="1:9" s="462" customFormat="1" x14ac:dyDescent="0.3">
      <c r="A281" s="418"/>
      <c r="B281" s="408" t="s">
        <v>141</v>
      </c>
      <c r="C281" s="409" t="s">
        <v>529</v>
      </c>
      <c r="D281" s="410">
        <v>1</v>
      </c>
      <c r="E281" s="411" t="s">
        <v>116</v>
      </c>
      <c r="F281" s="412"/>
      <c r="G281" s="413"/>
      <c r="H281" s="2">
        <f t="shared" si="18"/>
        <v>0</v>
      </c>
      <c r="I281" s="461"/>
    </row>
    <row r="282" spans="1:9" s="462" customFormat="1" ht="39.75" customHeight="1" x14ac:dyDescent="0.3">
      <c r="A282" s="418"/>
      <c r="B282" s="408" t="s">
        <v>530</v>
      </c>
      <c r="C282" s="409" t="s">
        <v>531</v>
      </c>
      <c r="D282" s="410">
        <v>2</v>
      </c>
      <c r="E282" s="411" t="s">
        <v>116</v>
      </c>
      <c r="F282" s="412"/>
      <c r="G282" s="413"/>
      <c r="H282" s="2">
        <f t="shared" si="18"/>
        <v>0</v>
      </c>
      <c r="I282" s="461"/>
    </row>
    <row r="283" spans="1:9" s="462" customFormat="1" x14ac:dyDescent="0.3">
      <c r="A283" s="418"/>
      <c r="B283" s="408" t="s">
        <v>532</v>
      </c>
      <c r="C283" s="409" t="s">
        <v>533</v>
      </c>
      <c r="D283" s="410">
        <v>2</v>
      </c>
      <c r="E283" s="411" t="s">
        <v>116</v>
      </c>
      <c r="F283" s="412"/>
      <c r="G283" s="413"/>
      <c r="H283" s="2">
        <f t="shared" si="18"/>
        <v>0</v>
      </c>
      <c r="I283" s="461"/>
    </row>
    <row r="284" spans="1:9" s="462" customFormat="1" x14ac:dyDescent="0.3">
      <c r="A284" s="418"/>
      <c r="B284" s="408" t="s">
        <v>534</v>
      </c>
      <c r="C284" s="409" t="s">
        <v>535</v>
      </c>
      <c r="D284" s="410">
        <v>2</v>
      </c>
      <c r="E284" s="411" t="s">
        <v>116</v>
      </c>
      <c r="F284" s="412"/>
      <c r="G284" s="413"/>
      <c r="H284" s="2">
        <f t="shared" si="18"/>
        <v>0</v>
      </c>
      <c r="I284" s="461"/>
    </row>
    <row r="285" spans="1:9" s="462" customFormat="1" x14ac:dyDescent="0.3">
      <c r="A285" s="418"/>
      <c r="B285" s="408" t="s">
        <v>536</v>
      </c>
      <c r="C285" s="409" t="s">
        <v>537</v>
      </c>
      <c r="D285" s="410">
        <v>2</v>
      </c>
      <c r="E285" s="411" t="s">
        <v>116</v>
      </c>
      <c r="F285" s="412"/>
      <c r="G285" s="413"/>
      <c r="H285" s="2">
        <f t="shared" si="18"/>
        <v>0</v>
      </c>
      <c r="I285" s="461"/>
    </row>
    <row r="286" spans="1:9" s="462" customFormat="1" x14ac:dyDescent="0.3">
      <c r="A286" s="325"/>
      <c r="B286" s="408" t="s">
        <v>538</v>
      </c>
      <c r="C286" s="409" t="s">
        <v>539</v>
      </c>
      <c r="D286" s="414">
        <v>1</v>
      </c>
      <c r="E286" s="415" t="s">
        <v>38</v>
      </c>
      <c r="F286" s="375"/>
      <c r="G286" s="375"/>
      <c r="H286" s="2">
        <f t="shared" si="18"/>
        <v>0</v>
      </c>
      <c r="I286" s="461"/>
    </row>
    <row r="287" spans="1:9" s="462" customFormat="1" x14ac:dyDescent="0.3">
      <c r="A287" s="475"/>
      <c r="B287" s="476" t="s">
        <v>540</v>
      </c>
      <c r="C287" s="477" t="s">
        <v>541</v>
      </c>
      <c r="D287" s="478"/>
      <c r="E287" s="479"/>
      <c r="F287" s="480"/>
      <c r="G287" s="480"/>
      <c r="H287" s="481"/>
      <c r="I287" s="461"/>
    </row>
    <row r="288" spans="1:9" s="462" customFormat="1" x14ac:dyDescent="0.3">
      <c r="A288" s="325"/>
      <c r="B288" s="408" t="s">
        <v>45</v>
      </c>
      <c r="C288" s="409" t="s">
        <v>542</v>
      </c>
      <c r="D288" s="414">
        <v>180</v>
      </c>
      <c r="E288" s="415" t="s">
        <v>512</v>
      </c>
      <c r="F288" s="423"/>
      <c r="G288" s="423"/>
      <c r="H288" s="2">
        <f t="shared" si="18"/>
        <v>0</v>
      </c>
      <c r="I288" s="461"/>
    </row>
    <row r="289" spans="1:9" s="462" customFormat="1" x14ac:dyDescent="0.3">
      <c r="A289" s="325"/>
      <c r="B289" s="408" t="s">
        <v>46</v>
      </c>
      <c r="C289" s="409" t="s">
        <v>543</v>
      </c>
      <c r="D289" s="414">
        <v>1600</v>
      </c>
      <c r="E289" s="415" t="s">
        <v>512</v>
      </c>
      <c r="F289" s="423"/>
      <c r="G289" s="413"/>
      <c r="H289" s="2">
        <f t="shared" si="18"/>
        <v>0</v>
      </c>
      <c r="I289" s="461"/>
    </row>
    <row r="290" spans="1:9" s="462" customFormat="1" x14ac:dyDescent="0.3">
      <c r="A290" s="325"/>
      <c r="B290" s="408" t="s">
        <v>47</v>
      </c>
      <c r="C290" s="409" t="s">
        <v>544</v>
      </c>
      <c r="D290" s="414">
        <v>400</v>
      </c>
      <c r="E290" s="415" t="s">
        <v>512</v>
      </c>
      <c r="F290" s="423"/>
      <c r="G290" s="423"/>
      <c r="H290" s="2">
        <f t="shared" si="18"/>
        <v>0</v>
      </c>
      <c r="I290" s="461"/>
    </row>
    <row r="291" spans="1:9" s="462" customFormat="1" ht="35.25" customHeight="1" x14ac:dyDescent="0.3">
      <c r="A291" s="325"/>
      <c r="B291" s="408" t="s">
        <v>545</v>
      </c>
      <c r="C291" s="409" t="s">
        <v>546</v>
      </c>
      <c r="D291" s="414">
        <v>280</v>
      </c>
      <c r="E291" s="415" t="s">
        <v>547</v>
      </c>
      <c r="F291" s="423"/>
      <c r="G291" s="423"/>
      <c r="H291" s="2">
        <f t="shared" si="18"/>
        <v>0</v>
      </c>
      <c r="I291" s="461"/>
    </row>
    <row r="292" spans="1:9" s="462" customFormat="1" ht="24.75" customHeight="1" x14ac:dyDescent="0.3">
      <c r="A292" s="418"/>
      <c r="B292" s="408" t="s">
        <v>548</v>
      </c>
      <c r="C292" s="409" t="s">
        <v>549</v>
      </c>
      <c r="D292" s="410">
        <v>4</v>
      </c>
      <c r="E292" s="411" t="s">
        <v>116</v>
      </c>
      <c r="F292" s="412"/>
      <c r="G292" s="413"/>
      <c r="H292" s="2">
        <f t="shared" si="18"/>
        <v>0</v>
      </c>
      <c r="I292" s="461"/>
    </row>
    <row r="293" spans="1:9" s="462" customFormat="1" ht="24.75" customHeight="1" x14ac:dyDescent="0.3">
      <c r="A293" s="418"/>
      <c r="B293" s="408" t="s">
        <v>550</v>
      </c>
      <c r="C293" s="409" t="s">
        <v>551</v>
      </c>
      <c r="D293" s="410">
        <v>6</v>
      </c>
      <c r="E293" s="411" t="s">
        <v>116</v>
      </c>
      <c r="F293" s="412"/>
      <c r="G293" s="413"/>
      <c r="H293" s="2">
        <f t="shared" si="18"/>
        <v>0</v>
      </c>
      <c r="I293" s="461"/>
    </row>
    <row r="294" spans="1:9" s="462" customFormat="1" ht="24.75" customHeight="1" x14ac:dyDescent="0.3">
      <c r="A294" s="418"/>
      <c r="B294" s="408" t="s">
        <v>552</v>
      </c>
      <c r="C294" s="409" t="s">
        <v>553</v>
      </c>
      <c r="D294" s="410">
        <v>9</v>
      </c>
      <c r="E294" s="411" t="s">
        <v>116</v>
      </c>
      <c r="F294" s="412"/>
      <c r="G294" s="413"/>
      <c r="H294" s="2">
        <f t="shared" si="18"/>
        <v>0</v>
      </c>
      <c r="I294" s="461"/>
    </row>
    <row r="295" spans="1:9" s="462" customFormat="1" ht="24.75" customHeight="1" x14ac:dyDescent="0.3">
      <c r="A295" s="418"/>
      <c r="B295" s="408" t="s">
        <v>554</v>
      </c>
      <c r="C295" s="409" t="s">
        <v>555</v>
      </c>
      <c r="D295" s="410">
        <v>3</v>
      </c>
      <c r="E295" s="411" t="s">
        <v>116</v>
      </c>
      <c r="F295" s="412"/>
      <c r="G295" s="413"/>
      <c r="H295" s="2">
        <f t="shared" si="18"/>
        <v>0</v>
      </c>
      <c r="I295" s="461"/>
    </row>
    <row r="296" spans="1:9" s="462" customFormat="1" ht="24.75" customHeight="1" x14ac:dyDescent="0.3">
      <c r="A296" s="418"/>
      <c r="B296" s="408" t="s">
        <v>556</v>
      </c>
      <c r="C296" s="409" t="s">
        <v>557</v>
      </c>
      <c r="D296" s="410">
        <v>6</v>
      </c>
      <c r="E296" s="411" t="s">
        <v>116</v>
      </c>
      <c r="F296" s="412"/>
      <c r="G296" s="413"/>
      <c r="H296" s="2">
        <f t="shared" si="18"/>
        <v>0</v>
      </c>
      <c r="I296" s="461"/>
    </row>
    <row r="297" spans="1:9" s="462" customFormat="1" ht="24.75" customHeight="1" x14ac:dyDescent="0.3">
      <c r="A297" s="418"/>
      <c r="B297" s="408" t="s">
        <v>558</v>
      </c>
      <c r="C297" s="409" t="s">
        <v>559</v>
      </c>
      <c r="D297" s="410">
        <v>1</v>
      </c>
      <c r="E297" s="411" t="s">
        <v>116</v>
      </c>
      <c r="F297" s="412"/>
      <c r="G297" s="413"/>
      <c r="H297" s="2">
        <f t="shared" si="18"/>
        <v>0</v>
      </c>
      <c r="I297" s="461"/>
    </row>
    <row r="298" spans="1:9" s="462" customFormat="1" ht="37.5" customHeight="1" x14ac:dyDescent="0.3">
      <c r="A298" s="418"/>
      <c r="B298" s="408" t="s">
        <v>560</v>
      </c>
      <c r="C298" s="409" t="s">
        <v>561</v>
      </c>
      <c r="D298" s="410">
        <v>4</v>
      </c>
      <c r="E298" s="411" t="s">
        <v>116</v>
      </c>
      <c r="F298" s="412"/>
      <c r="G298" s="413"/>
      <c r="H298" s="2">
        <f t="shared" si="18"/>
        <v>0</v>
      </c>
      <c r="I298" s="461"/>
    </row>
    <row r="299" spans="1:9" s="462" customFormat="1" ht="37.5" customHeight="1" x14ac:dyDescent="0.3">
      <c r="A299" s="418"/>
      <c r="B299" s="408" t="s">
        <v>562</v>
      </c>
      <c r="C299" s="409" t="s">
        <v>563</v>
      </c>
      <c r="D299" s="410">
        <v>1</v>
      </c>
      <c r="E299" s="411" t="s">
        <v>116</v>
      </c>
      <c r="F299" s="412"/>
      <c r="G299" s="413"/>
      <c r="H299" s="2">
        <f t="shared" si="18"/>
        <v>0</v>
      </c>
      <c r="I299" s="461"/>
    </row>
    <row r="300" spans="1:9" s="462" customFormat="1" ht="37.5" customHeight="1" x14ac:dyDescent="0.3">
      <c r="A300" s="418"/>
      <c r="B300" s="408" t="s">
        <v>564</v>
      </c>
      <c r="C300" s="409" t="s">
        <v>565</v>
      </c>
      <c r="D300" s="410">
        <v>4</v>
      </c>
      <c r="E300" s="411" t="s">
        <v>116</v>
      </c>
      <c r="F300" s="412"/>
      <c r="G300" s="413"/>
      <c r="H300" s="2">
        <f t="shared" si="18"/>
        <v>0</v>
      </c>
      <c r="I300" s="461"/>
    </row>
    <row r="301" spans="1:9" s="462" customFormat="1" ht="37.5" customHeight="1" x14ac:dyDescent="0.3">
      <c r="A301" s="418"/>
      <c r="B301" s="408" t="s">
        <v>566</v>
      </c>
      <c r="C301" s="409" t="s">
        <v>567</v>
      </c>
      <c r="D301" s="410">
        <v>4</v>
      </c>
      <c r="E301" s="411" t="s">
        <v>116</v>
      </c>
      <c r="F301" s="412"/>
      <c r="G301" s="413"/>
      <c r="H301" s="2">
        <f t="shared" si="18"/>
        <v>0</v>
      </c>
      <c r="I301" s="461"/>
    </row>
    <row r="302" spans="1:9" s="462" customFormat="1" ht="37.5" customHeight="1" x14ac:dyDescent="0.3">
      <c r="A302" s="418"/>
      <c r="B302" s="408" t="s">
        <v>568</v>
      </c>
      <c r="C302" s="409" t="s">
        <v>874</v>
      </c>
      <c r="D302" s="410">
        <v>4</v>
      </c>
      <c r="E302" s="411" t="s">
        <v>116</v>
      </c>
      <c r="F302" s="412"/>
      <c r="G302" s="413"/>
      <c r="H302" s="2">
        <f t="shared" si="18"/>
        <v>0</v>
      </c>
      <c r="I302" s="461"/>
    </row>
    <row r="303" spans="1:9" s="462" customFormat="1" ht="37.5" customHeight="1" x14ac:dyDescent="0.3">
      <c r="A303" s="418"/>
      <c r="B303" s="408" t="s">
        <v>569</v>
      </c>
      <c r="C303" s="409" t="s">
        <v>983</v>
      </c>
      <c r="D303" s="410">
        <v>2</v>
      </c>
      <c r="E303" s="411" t="s">
        <v>116</v>
      </c>
      <c r="F303" s="412"/>
      <c r="G303" s="413"/>
      <c r="H303" s="2">
        <f t="shared" si="18"/>
        <v>0</v>
      </c>
      <c r="I303" s="461"/>
    </row>
    <row r="304" spans="1:9" s="462" customFormat="1" ht="37.5" customHeight="1" x14ac:dyDescent="0.3">
      <c r="A304" s="418"/>
      <c r="B304" s="408" t="s">
        <v>571</v>
      </c>
      <c r="C304" s="409" t="s">
        <v>570</v>
      </c>
      <c r="D304" s="410">
        <v>3</v>
      </c>
      <c r="E304" s="411" t="s">
        <v>116</v>
      </c>
      <c r="F304" s="412"/>
      <c r="G304" s="413"/>
      <c r="H304" s="2">
        <f t="shared" si="18"/>
        <v>0</v>
      </c>
      <c r="I304" s="461"/>
    </row>
    <row r="305" spans="1:9" s="462" customFormat="1" ht="37.5" customHeight="1" x14ac:dyDescent="0.3">
      <c r="A305" s="418"/>
      <c r="B305" s="408" t="s">
        <v>573</v>
      </c>
      <c r="C305" s="409" t="s">
        <v>572</v>
      </c>
      <c r="D305" s="410">
        <v>1</v>
      </c>
      <c r="E305" s="411" t="s">
        <v>116</v>
      </c>
      <c r="F305" s="412"/>
      <c r="G305" s="413"/>
      <c r="H305" s="2">
        <f t="shared" si="18"/>
        <v>0</v>
      </c>
      <c r="I305" s="461"/>
    </row>
    <row r="306" spans="1:9" s="462" customFormat="1" ht="37.5" customHeight="1" x14ac:dyDescent="0.3">
      <c r="A306" s="418"/>
      <c r="B306" s="408" t="s">
        <v>575</v>
      </c>
      <c r="C306" s="409" t="s">
        <v>984</v>
      </c>
      <c r="D306" s="410">
        <v>1</v>
      </c>
      <c r="E306" s="411" t="s">
        <v>116</v>
      </c>
      <c r="F306" s="412"/>
      <c r="G306" s="413"/>
      <c r="H306" s="2">
        <f t="shared" si="18"/>
        <v>0</v>
      </c>
      <c r="I306" s="461"/>
    </row>
    <row r="307" spans="1:9" s="462" customFormat="1" ht="37.5" customHeight="1" x14ac:dyDescent="0.3">
      <c r="A307" s="418"/>
      <c r="B307" s="408" t="s">
        <v>576</v>
      </c>
      <c r="C307" s="409" t="s">
        <v>574</v>
      </c>
      <c r="D307" s="410">
        <v>1</v>
      </c>
      <c r="E307" s="411" t="s">
        <v>116</v>
      </c>
      <c r="F307" s="412"/>
      <c r="G307" s="413"/>
      <c r="H307" s="2">
        <f t="shared" si="18"/>
        <v>0</v>
      </c>
      <c r="I307" s="461"/>
    </row>
    <row r="308" spans="1:9" s="462" customFormat="1" x14ac:dyDescent="0.3">
      <c r="A308" s="418"/>
      <c r="B308" s="408" t="s">
        <v>578</v>
      </c>
      <c r="C308" s="409" t="s">
        <v>577</v>
      </c>
      <c r="D308" s="414">
        <v>3</v>
      </c>
      <c r="E308" s="415" t="s">
        <v>116</v>
      </c>
      <c r="F308" s="423"/>
      <c r="G308" s="423"/>
      <c r="H308" s="2">
        <f t="shared" si="18"/>
        <v>0</v>
      </c>
      <c r="I308" s="461"/>
    </row>
    <row r="309" spans="1:9" s="462" customFormat="1" x14ac:dyDescent="0.3">
      <c r="A309" s="418"/>
      <c r="B309" s="408" t="s">
        <v>580</v>
      </c>
      <c r="C309" s="409" t="s">
        <v>579</v>
      </c>
      <c r="D309" s="414">
        <v>1</v>
      </c>
      <c r="E309" s="415" t="s">
        <v>116</v>
      </c>
      <c r="F309" s="423"/>
      <c r="G309" s="423"/>
      <c r="H309" s="2">
        <f t="shared" si="18"/>
        <v>0</v>
      </c>
      <c r="I309" s="461"/>
    </row>
    <row r="310" spans="1:9" s="462" customFormat="1" x14ac:dyDescent="0.3">
      <c r="A310" s="418"/>
      <c r="B310" s="408" t="s">
        <v>582</v>
      </c>
      <c r="C310" s="409" t="s">
        <v>581</v>
      </c>
      <c r="D310" s="414">
        <v>4</v>
      </c>
      <c r="E310" s="415" t="s">
        <v>116</v>
      </c>
      <c r="F310" s="423"/>
      <c r="G310" s="423"/>
      <c r="H310" s="2">
        <f t="shared" si="18"/>
        <v>0</v>
      </c>
      <c r="I310" s="461"/>
    </row>
    <row r="311" spans="1:9" s="462" customFormat="1" x14ac:dyDescent="0.3">
      <c r="A311" s="418"/>
      <c r="B311" s="408" t="s">
        <v>584</v>
      </c>
      <c r="C311" s="409" t="s">
        <v>583</v>
      </c>
      <c r="D311" s="414">
        <v>1</v>
      </c>
      <c r="E311" s="415" t="s">
        <v>116</v>
      </c>
      <c r="F311" s="423"/>
      <c r="G311" s="413"/>
      <c r="H311" s="2">
        <f t="shared" si="18"/>
        <v>0</v>
      </c>
      <c r="I311" s="461"/>
    </row>
    <row r="312" spans="1:9" s="462" customFormat="1" x14ac:dyDescent="0.3">
      <c r="A312" s="418"/>
      <c r="B312" s="408" t="s">
        <v>586</v>
      </c>
      <c r="C312" s="409" t="s">
        <v>585</v>
      </c>
      <c r="D312" s="414">
        <v>1</v>
      </c>
      <c r="E312" s="415" t="s">
        <v>116</v>
      </c>
      <c r="F312" s="423"/>
      <c r="G312" s="413"/>
      <c r="H312" s="2">
        <f t="shared" si="18"/>
        <v>0</v>
      </c>
      <c r="I312" s="461"/>
    </row>
    <row r="313" spans="1:9" s="462" customFormat="1" ht="27.6" x14ac:dyDescent="0.3">
      <c r="A313" s="325"/>
      <c r="B313" s="408" t="s">
        <v>588</v>
      </c>
      <c r="C313" s="409" t="s">
        <v>587</v>
      </c>
      <c r="D313" s="414">
        <v>25</v>
      </c>
      <c r="E313" s="415" t="s">
        <v>22</v>
      </c>
      <c r="F313" s="423"/>
      <c r="G313" s="423"/>
      <c r="H313" s="2">
        <f t="shared" si="18"/>
        <v>0</v>
      </c>
      <c r="I313" s="461"/>
    </row>
    <row r="314" spans="1:9" s="462" customFormat="1" ht="27.75" customHeight="1" x14ac:dyDescent="0.3">
      <c r="A314" s="325"/>
      <c r="B314" s="408" t="s">
        <v>985</v>
      </c>
      <c r="C314" s="409" t="s">
        <v>589</v>
      </c>
      <c r="D314" s="414">
        <v>1</v>
      </c>
      <c r="E314" s="415" t="s">
        <v>38</v>
      </c>
      <c r="F314" s="423"/>
      <c r="G314" s="423"/>
      <c r="H314" s="2">
        <f t="shared" si="18"/>
        <v>0</v>
      </c>
      <c r="I314" s="461"/>
    </row>
    <row r="315" spans="1:9" s="462" customFormat="1" x14ac:dyDescent="0.3">
      <c r="A315" s="475"/>
      <c r="B315" s="476" t="s">
        <v>590</v>
      </c>
      <c r="C315" s="477" t="s">
        <v>591</v>
      </c>
      <c r="D315" s="478"/>
      <c r="E315" s="479"/>
      <c r="F315" s="480"/>
      <c r="G315" s="480"/>
      <c r="H315" s="481"/>
      <c r="I315" s="461"/>
    </row>
    <row r="316" spans="1:9" s="462" customFormat="1" ht="37.5" customHeight="1" x14ac:dyDescent="0.3">
      <c r="A316" s="325"/>
      <c r="B316" s="408" t="s">
        <v>49</v>
      </c>
      <c r="C316" s="409" t="s">
        <v>592</v>
      </c>
      <c r="D316" s="410">
        <v>1</v>
      </c>
      <c r="E316" s="411" t="s">
        <v>116</v>
      </c>
      <c r="F316" s="412"/>
      <c r="G316" s="413"/>
      <c r="H316" s="2">
        <f t="shared" si="18"/>
        <v>0</v>
      </c>
      <c r="I316" s="461"/>
    </row>
    <row r="317" spans="1:9" s="462" customFormat="1" ht="37.5" customHeight="1" x14ac:dyDescent="0.3">
      <c r="A317" s="325"/>
      <c r="B317" s="408" t="s">
        <v>593</v>
      </c>
      <c r="C317" s="409" t="s">
        <v>594</v>
      </c>
      <c r="D317" s="410">
        <v>1</v>
      </c>
      <c r="E317" s="411" t="s">
        <v>116</v>
      </c>
      <c r="F317" s="412"/>
      <c r="G317" s="413"/>
      <c r="H317" s="2">
        <f t="shared" si="18"/>
        <v>0</v>
      </c>
      <c r="I317" s="461"/>
    </row>
    <row r="318" spans="1:9" s="462" customFormat="1" ht="37.5" customHeight="1" x14ac:dyDescent="0.3">
      <c r="A318" s="325"/>
      <c r="B318" s="408" t="s">
        <v>595</v>
      </c>
      <c r="C318" s="409" t="s">
        <v>596</v>
      </c>
      <c r="D318" s="410">
        <v>1</v>
      </c>
      <c r="E318" s="411" t="s">
        <v>116</v>
      </c>
      <c r="F318" s="412"/>
      <c r="G318" s="413"/>
      <c r="H318" s="2">
        <f t="shared" si="18"/>
        <v>0</v>
      </c>
      <c r="I318" s="461"/>
    </row>
    <row r="319" spans="1:9" s="462" customFormat="1" ht="76.5" customHeight="1" x14ac:dyDescent="0.3">
      <c r="A319" s="325"/>
      <c r="B319" s="408" t="s">
        <v>597</v>
      </c>
      <c r="C319" s="409" t="s">
        <v>598</v>
      </c>
      <c r="D319" s="410">
        <v>1</v>
      </c>
      <c r="E319" s="411" t="s">
        <v>599</v>
      </c>
      <c r="F319" s="412"/>
      <c r="G319" s="413"/>
      <c r="H319" s="2">
        <f t="shared" si="18"/>
        <v>0</v>
      </c>
      <c r="I319" s="461"/>
    </row>
    <row r="320" spans="1:9" s="462" customFormat="1" ht="76.5" customHeight="1" x14ac:dyDescent="0.3">
      <c r="A320" s="325"/>
      <c r="B320" s="408" t="s">
        <v>600</v>
      </c>
      <c r="C320" s="409" t="s">
        <v>601</v>
      </c>
      <c r="D320" s="410">
        <v>1</v>
      </c>
      <c r="E320" s="411" t="s">
        <v>599</v>
      </c>
      <c r="F320" s="412"/>
      <c r="G320" s="413"/>
      <c r="H320" s="2">
        <f t="shared" si="18"/>
        <v>0</v>
      </c>
      <c r="I320" s="461"/>
    </row>
    <row r="321" spans="1:9" s="462" customFormat="1" x14ac:dyDescent="0.3">
      <c r="A321" s="325"/>
      <c r="B321" s="408" t="s">
        <v>602</v>
      </c>
      <c r="C321" s="409" t="s">
        <v>603</v>
      </c>
      <c r="D321" s="410">
        <v>1</v>
      </c>
      <c r="E321" s="411" t="s">
        <v>599</v>
      </c>
      <c r="F321" s="412"/>
      <c r="G321" s="413"/>
      <c r="H321" s="2">
        <f t="shared" si="18"/>
        <v>0</v>
      </c>
      <c r="I321" s="461"/>
    </row>
    <row r="322" spans="1:9" s="462" customFormat="1" x14ac:dyDescent="0.3">
      <c r="A322" s="325"/>
      <c r="B322" s="408" t="s">
        <v>604</v>
      </c>
      <c r="C322" s="409" t="s">
        <v>605</v>
      </c>
      <c r="D322" s="410">
        <v>1</v>
      </c>
      <c r="E322" s="411" t="s">
        <v>599</v>
      </c>
      <c r="F322" s="412"/>
      <c r="G322" s="413"/>
      <c r="H322" s="2">
        <f t="shared" si="18"/>
        <v>0</v>
      </c>
      <c r="I322" s="461"/>
    </row>
    <row r="323" spans="1:9" s="462" customFormat="1" x14ac:dyDescent="0.3">
      <c r="A323" s="325"/>
      <c r="B323" s="408" t="s">
        <v>606</v>
      </c>
      <c r="C323" s="409" t="s">
        <v>607</v>
      </c>
      <c r="D323" s="410">
        <v>16</v>
      </c>
      <c r="E323" s="411" t="s">
        <v>116</v>
      </c>
      <c r="F323" s="412"/>
      <c r="G323" s="413"/>
      <c r="H323" s="2">
        <f t="shared" si="18"/>
        <v>0</v>
      </c>
      <c r="I323" s="461"/>
    </row>
    <row r="324" spans="1:9" s="462" customFormat="1" ht="45" customHeight="1" x14ac:dyDescent="0.3">
      <c r="A324" s="325"/>
      <c r="B324" s="408" t="s">
        <v>608</v>
      </c>
      <c r="C324" s="409" t="s">
        <v>609</v>
      </c>
      <c r="D324" s="410">
        <v>1</v>
      </c>
      <c r="E324" s="411" t="s">
        <v>38</v>
      </c>
      <c r="F324" s="412"/>
      <c r="G324" s="413"/>
      <c r="H324" s="2">
        <f t="shared" si="18"/>
        <v>0</v>
      </c>
      <c r="I324" s="461"/>
    </row>
    <row r="325" spans="1:9" s="462" customFormat="1" x14ac:dyDescent="0.3">
      <c r="A325" s="475"/>
      <c r="B325" s="476" t="s">
        <v>610</v>
      </c>
      <c r="C325" s="477" t="s">
        <v>611</v>
      </c>
      <c r="D325" s="478"/>
      <c r="E325" s="479"/>
      <c r="F325" s="480"/>
      <c r="G325" s="480"/>
      <c r="H325" s="481"/>
      <c r="I325" s="461"/>
    </row>
    <row r="326" spans="1:9" s="462" customFormat="1" x14ac:dyDescent="0.3">
      <c r="A326" s="325"/>
      <c r="B326" s="408" t="s">
        <v>58</v>
      </c>
      <c r="C326" s="409" t="s">
        <v>612</v>
      </c>
      <c r="D326" s="410">
        <v>4</v>
      </c>
      <c r="E326" s="411" t="s">
        <v>116</v>
      </c>
      <c r="F326" s="412"/>
      <c r="G326" s="413"/>
      <c r="H326" s="2">
        <f t="shared" ref="H326:H328" si="19">SUM(F326,G326)*D326</f>
        <v>0</v>
      </c>
      <c r="I326" s="461"/>
    </row>
    <row r="327" spans="1:9" s="462" customFormat="1" ht="32.25" customHeight="1" x14ac:dyDescent="0.3">
      <c r="A327" s="325"/>
      <c r="B327" s="408" t="s">
        <v>59</v>
      </c>
      <c r="C327" s="409" t="s">
        <v>613</v>
      </c>
      <c r="D327" s="410">
        <v>1</v>
      </c>
      <c r="E327" s="411" t="s">
        <v>38</v>
      </c>
      <c r="F327" s="412"/>
      <c r="G327" s="413"/>
      <c r="H327" s="2">
        <f t="shared" si="19"/>
        <v>0</v>
      </c>
      <c r="I327" s="461"/>
    </row>
    <row r="328" spans="1:9" s="462" customFormat="1" ht="15" thickBot="1" x14ac:dyDescent="0.35">
      <c r="A328" s="325"/>
      <c r="B328" s="408" t="s">
        <v>60</v>
      </c>
      <c r="C328" s="409" t="s">
        <v>614</v>
      </c>
      <c r="D328" s="410">
        <v>1</v>
      </c>
      <c r="E328" s="411" t="s">
        <v>116</v>
      </c>
      <c r="F328" s="412"/>
      <c r="G328" s="413"/>
      <c r="H328" s="2">
        <f t="shared" si="19"/>
        <v>0</v>
      </c>
      <c r="I328" s="461"/>
    </row>
    <row r="329" spans="1:9" ht="16.2" thickBot="1" x14ac:dyDescent="0.35">
      <c r="A329" s="11"/>
      <c r="B329" s="12"/>
      <c r="C329" s="13" t="s">
        <v>184</v>
      </c>
      <c r="D329" s="14"/>
      <c r="E329" s="15"/>
      <c r="F329" s="382">
        <f>SUMPRODUCT(D267:D328,F267:F328)</f>
        <v>0</v>
      </c>
      <c r="G329" s="382">
        <f>SUMPRODUCT(D267:D328,G267:G328)</f>
        <v>0</v>
      </c>
      <c r="H329" s="16">
        <f>SUM(H267:H328)</f>
        <v>0</v>
      </c>
    </row>
    <row r="330" spans="1:9" x14ac:dyDescent="0.3">
      <c r="A330" s="273"/>
      <c r="B330" s="274" t="s">
        <v>683</v>
      </c>
      <c r="C330" s="275" t="s">
        <v>684</v>
      </c>
      <c r="D330" s="425"/>
      <c r="E330" s="276"/>
      <c r="F330" s="370"/>
      <c r="G330" s="370"/>
      <c r="H330" s="277"/>
    </row>
    <row r="331" spans="1:9" x14ac:dyDescent="0.3">
      <c r="A331" s="475"/>
      <c r="B331" s="476">
        <v>1</v>
      </c>
      <c r="C331" s="477" t="s">
        <v>685</v>
      </c>
      <c r="D331" s="478"/>
      <c r="E331" s="479"/>
      <c r="F331" s="480"/>
      <c r="G331" s="480"/>
      <c r="H331" s="481"/>
    </row>
    <row r="332" spans="1:9" ht="41.4" x14ac:dyDescent="0.3">
      <c r="A332" s="424"/>
      <c r="B332" s="420" t="s">
        <v>16</v>
      </c>
      <c r="C332" s="402" t="s">
        <v>686</v>
      </c>
      <c r="D332" s="410">
        <v>1</v>
      </c>
      <c r="E332" s="417" t="s">
        <v>14</v>
      </c>
      <c r="F332" s="407"/>
      <c r="G332" s="407"/>
      <c r="H332" s="2">
        <f t="shared" ref="H332:H395" si="20">SUM(F332,G332)*D332</f>
        <v>0</v>
      </c>
    </row>
    <row r="333" spans="1:9" x14ac:dyDescent="0.3">
      <c r="A333" s="424"/>
      <c r="B333" s="420" t="s">
        <v>19</v>
      </c>
      <c r="C333" s="402" t="s">
        <v>687</v>
      </c>
      <c r="D333" s="410">
        <v>3</v>
      </c>
      <c r="E333" s="417" t="s">
        <v>14</v>
      </c>
      <c r="F333" s="407"/>
      <c r="G333" s="407"/>
      <c r="H333" s="2">
        <f t="shared" si="20"/>
        <v>0</v>
      </c>
    </row>
    <row r="334" spans="1:9" x14ac:dyDescent="0.3">
      <c r="A334" s="424"/>
      <c r="B334" s="420" t="s">
        <v>21</v>
      </c>
      <c r="C334" s="402" t="s">
        <v>688</v>
      </c>
      <c r="D334" s="410">
        <v>1</v>
      </c>
      <c r="E334" s="417" t="s">
        <v>14</v>
      </c>
      <c r="F334" s="407"/>
      <c r="G334" s="407"/>
      <c r="H334" s="2">
        <f t="shared" si="20"/>
        <v>0</v>
      </c>
    </row>
    <row r="335" spans="1:9" x14ac:dyDescent="0.3">
      <c r="A335" s="424"/>
      <c r="B335" s="420" t="s">
        <v>23</v>
      </c>
      <c r="C335" s="402" t="s">
        <v>689</v>
      </c>
      <c r="D335" s="410">
        <v>1</v>
      </c>
      <c r="E335" s="417" t="s">
        <v>14</v>
      </c>
      <c r="F335" s="407"/>
      <c r="G335" s="407"/>
      <c r="H335" s="2">
        <f t="shared" si="20"/>
        <v>0</v>
      </c>
    </row>
    <row r="336" spans="1:9" x14ac:dyDescent="0.3">
      <c r="A336" s="424"/>
      <c r="B336" s="420" t="s">
        <v>24</v>
      </c>
      <c r="C336" s="402" t="s">
        <v>690</v>
      </c>
      <c r="D336" s="410">
        <v>1</v>
      </c>
      <c r="E336" s="417" t="s">
        <v>14</v>
      </c>
      <c r="F336" s="407"/>
      <c r="G336" s="407"/>
      <c r="H336" s="2">
        <f t="shared" si="20"/>
        <v>0</v>
      </c>
    </row>
    <row r="337" spans="1:8" x14ac:dyDescent="0.3">
      <c r="A337" s="424"/>
      <c r="B337" s="420" t="s">
        <v>25</v>
      </c>
      <c r="C337" s="402" t="s">
        <v>691</v>
      </c>
      <c r="D337" s="410">
        <v>1</v>
      </c>
      <c r="E337" s="417" t="s">
        <v>14</v>
      </c>
      <c r="F337" s="407"/>
      <c r="G337" s="407"/>
      <c r="H337" s="2">
        <f t="shared" si="20"/>
        <v>0</v>
      </c>
    </row>
    <row r="338" spans="1:8" x14ac:dyDescent="0.3">
      <c r="A338" s="424"/>
      <c r="B338" s="420" t="s">
        <v>26</v>
      </c>
      <c r="C338" s="402" t="s">
        <v>692</v>
      </c>
      <c r="D338" s="410">
        <v>1</v>
      </c>
      <c r="E338" s="417" t="s">
        <v>14</v>
      </c>
      <c r="F338" s="407"/>
      <c r="G338" s="407"/>
      <c r="H338" s="2">
        <f t="shared" si="20"/>
        <v>0</v>
      </c>
    </row>
    <row r="339" spans="1:8" ht="41.4" x14ac:dyDescent="0.3">
      <c r="A339" s="424"/>
      <c r="B339" s="420" t="s">
        <v>27</v>
      </c>
      <c r="C339" s="402" t="s">
        <v>693</v>
      </c>
      <c r="D339" s="410">
        <v>1</v>
      </c>
      <c r="E339" s="417" t="s">
        <v>14</v>
      </c>
      <c r="F339" s="407"/>
      <c r="G339" s="407"/>
      <c r="H339" s="2">
        <f t="shared" si="20"/>
        <v>0</v>
      </c>
    </row>
    <row r="340" spans="1:8" x14ac:dyDescent="0.3">
      <c r="A340" s="424"/>
      <c r="B340" s="420" t="s">
        <v>28</v>
      </c>
      <c r="C340" s="402" t="s">
        <v>694</v>
      </c>
      <c r="D340" s="410">
        <v>3</v>
      </c>
      <c r="E340" s="417" t="s">
        <v>14</v>
      </c>
      <c r="F340" s="407"/>
      <c r="G340" s="407"/>
      <c r="H340" s="2">
        <f t="shared" si="20"/>
        <v>0</v>
      </c>
    </row>
    <row r="341" spans="1:8" x14ac:dyDescent="0.3">
      <c r="A341" s="424"/>
      <c r="B341" s="420" t="s">
        <v>29</v>
      </c>
      <c r="C341" s="402" t="s">
        <v>689</v>
      </c>
      <c r="D341" s="410">
        <v>1</v>
      </c>
      <c r="E341" s="417" t="s">
        <v>14</v>
      </c>
      <c r="F341" s="407"/>
      <c r="G341" s="407"/>
      <c r="H341" s="2">
        <f t="shared" si="20"/>
        <v>0</v>
      </c>
    </row>
    <row r="342" spans="1:8" x14ac:dyDescent="0.3">
      <c r="A342" s="424"/>
      <c r="B342" s="420" t="s">
        <v>30</v>
      </c>
      <c r="C342" s="402" t="s">
        <v>695</v>
      </c>
      <c r="D342" s="410">
        <v>1</v>
      </c>
      <c r="E342" s="417" t="s">
        <v>14</v>
      </c>
      <c r="F342" s="407"/>
      <c r="G342" s="407"/>
      <c r="H342" s="2">
        <f t="shared" si="20"/>
        <v>0</v>
      </c>
    </row>
    <row r="343" spans="1:8" x14ac:dyDescent="0.3">
      <c r="A343" s="424"/>
      <c r="B343" s="420" t="s">
        <v>31</v>
      </c>
      <c r="C343" s="402" t="s">
        <v>696</v>
      </c>
      <c r="D343" s="410">
        <v>1</v>
      </c>
      <c r="E343" s="417" t="s">
        <v>14</v>
      </c>
      <c r="F343" s="407"/>
      <c r="G343" s="407"/>
      <c r="H343" s="2">
        <f t="shared" si="20"/>
        <v>0</v>
      </c>
    </row>
    <row r="344" spans="1:8" x14ac:dyDescent="0.3">
      <c r="A344" s="424"/>
      <c r="B344" s="420" t="s">
        <v>32</v>
      </c>
      <c r="C344" s="402" t="s">
        <v>974</v>
      </c>
      <c r="D344" s="410">
        <v>1</v>
      </c>
      <c r="E344" s="417" t="s">
        <v>14</v>
      </c>
      <c r="F344" s="407"/>
      <c r="G344" s="407"/>
      <c r="H344" s="2">
        <f t="shared" si="20"/>
        <v>0</v>
      </c>
    </row>
    <row r="345" spans="1:8" x14ac:dyDescent="0.3">
      <c r="A345" s="424"/>
      <c r="B345" s="420" t="s">
        <v>33</v>
      </c>
      <c r="C345" s="402" t="s">
        <v>692</v>
      </c>
      <c r="D345" s="410">
        <v>1</v>
      </c>
      <c r="E345" s="417" t="s">
        <v>14</v>
      </c>
      <c r="F345" s="407"/>
      <c r="G345" s="407"/>
      <c r="H345" s="2">
        <f t="shared" si="20"/>
        <v>0</v>
      </c>
    </row>
    <row r="346" spans="1:8" x14ac:dyDescent="0.3">
      <c r="A346" s="424"/>
      <c r="B346" s="420" t="s">
        <v>632</v>
      </c>
      <c r="C346" s="402" t="s">
        <v>697</v>
      </c>
      <c r="D346" s="410">
        <v>3</v>
      </c>
      <c r="E346" s="417" t="s">
        <v>14</v>
      </c>
      <c r="F346" s="407"/>
      <c r="G346" s="407"/>
      <c r="H346" s="2">
        <f t="shared" si="20"/>
        <v>0</v>
      </c>
    </row>
    <row r="347" spans="1:8" ht="41.4" x14ac:dyDescent="0.3">
      <c r="A347" s="424"/>
      <c r="B347" s="420" t="s">
        <v>634</v>
      </c>
      <c r="C347" s="402" t="s">
        <v>698</v>
      </c>
      <c r="D347" s="410">
        <v>1</v>
      </c>
      <c r="E347" s="417" t="s">
        <v>14</v>
      </c>
      <c r="F347" s="407"/>
      <c r="G347" s="407"/>
      <c r="H347" s="2">
        <f t="shared" si="20"/>
        <v>0</v>
      </c>
    </row>
    <row r="348" spans="1:8" x14ac:dyDescent="0.3">
      <c r="A348" s="424"/>
      <c r="B348" s="420" t="s">
        <v>699</v>
      </c>
      <c r="C348" s="402" t="s">
        <v>694</v>
      </c>
      <c r="D348" s="410">
        <v>4</v>
      </c>
      <c r="E348" s="417" t="s">
        <v>14</v>
      </c>
      <c r="F348" s="407"/>
      <c r="G348" s="407"/>
      <c r="H348" s="2">
        <f t="shared" si="20"/>
        <v>0</v>
      </c>
    </row>
    <row r="349" spans="1:8" x14ac:dyDescent="0.3">
      <c r="A349" s="424"/>
      <c r="B349" s="420" t="s">
        <v>700</v>
      </c>
      <c r="C349" s="402" t="s">
        <v>696</v>
      </c>
      <c r="D349" s="410">
        <v>1</v>
      </c>
      <c r="E349" s="417" t="s">
        <v>14</v>
      </c>
      <c r="F349" s="407"/>
      <c r="G349" s="407"/>
      <c r="H349" s="2">
        <f t="shared" si="20"/>
        <v>0</v>
      </c>
    </row>
    <row r="350" spans="1:8" x14ac:dyDescent="0.3">
      <c r="A350" s="424"/>
      <c r="B350" s="420" t="s">
        <v>701</v>
      </c>
      <c r="C350" s="402" t="s">
        <v>692</v>
      </c>
      <c r="D350" s="410">
        <v>1</v>
      </c>
      <c r="E350" s="417" t="s">
        <v>14</v>
      </c>
      <c r="F350" s="407"/>
      <c r="G350" s="407"/>
      <c r="H350" s="2">
        <f t="shared" si="20"/>
        <v>0</v>
      </c>
    </row>
    <row r="351" spans="1:8" x14ac:dyDescent="0.3">
      <c r="A351" s="424"/>
      <c r="B351" s="420" t="s">
        <v>703</v>
      </c>
      <c r="C351" s="402" t="s">
        <v>702</v>
      </c>
      <c r="D351" s="410">
        <v>2</v>
      </c>
      <c r="E351" s="417" t="s">
        <v>14</v>
      </c>
      <c r="F351" s="407"/>
      <c r="G351" s="407"/>
      <c r="H351" s="2">
        <f t="shared" si="20"/>
        <v>0</v>
      </c>
    </row>
    <row r="352" spans="1:8" x14ac:dyDescent="0.3">
      <c r="A352" s="424"/>
      <c r="B352" s="420" t="s">
        <v>704</v>
      </c>
      <c r="C352" s="402" t="s">
        <v>697</v>
      </c>
      <c r="D352" s="410">
        <v>18</v>
      </c>
      <c r="E352" s="417" t="s">
        <v>14</v>
      </c>
      <c r="F352" s="407"/>
      <c r="G352" s="407"/>
      <c r="H352" s="2">
        <f t="shared" si="20"/>
        <v>0</v>
      </c>
    </row>
    <row r="353" spans="1:8" x14ac:dyDescent="0.3">
      <c r="A353" s="424"/>
      <c r="B353" s="420" t="s">
        <v>706</v>
      </c>
      <c r="C353" s="402" t="s">
        <v>705</v>
      </c>
      <c r="D353" s="410">
        <v>3</v>
      </c>
      <c r="E353" s="417" t="s">
        <v>14</v>
      </c>
      <c r="F353" s="407"/>
      <c r="G353" s="407"/>
      <c r="H353" s="2">
        <f t="shared" si="20"/>
        <v>0</v>
      </c>
    </row>
    <row r="354" spans="1:8" x14ac:dyDescent="0.3">
      <c r="A354" s="424"/>
      <c r="B354" s="420" t="s">
        <v>708</v>
      </c>
      <c r="C354" s="402" t="s">
        <v>707</v>
      </c>
      <c r="D354" s="410">
        <v>6</v>
      </c>
      <c r="E354" s="417" t="s">
        <v>14</v>
      </c>
      <c r="F354" s="407"/>
      <c r="G354" s="407"/>
      <c r="H354" s="2">
        <f t="shared" si="20"/>
        <v>0</v>
      </c>
    </row>
    <row r="355" spans="1:8" x14ac:dyDescent="0.3">
      <c r="A355" s="424"/>
      <c r="B355" s="420" t="s">
        <v>710</v>
      </c>
      <c r="C355" s="402" t="s">
        <v>709</v>
      </c>
      <c r="D355" s="410">
        <v>1</v>
      </c>
      <c r="E355" s="417" t="s">
        <v>14</v>
      </c>
      <c r="F355" s="407"/>
      <c r="G355" s="407"/>
      <c r="H355" s="2">
        <f t="shared" si="20"/>
        <v>0</v>
      </c>
    </row>
    <row r="356" spans="1:8" ht="27.6" x14ac:dyDescent="0.3">
      <c r="A356" s="405"/>
      <c r="B356" s="420" t="s">
        <v>712</v>
      </c>
      <c r="C356" s="402" t="s">
        <v>711</v>
      </c>
      <c r="D356" s="410">
        <v>1</v>
      </c>
      <c r="E356" s="417" t="s">
        <v>14</v>
      </c>
      <c r="F356" s="407"/>
      <c r="G356" s="407"/>
      <c r="H356" s="2">
        <f t="shared" si="20"/>
        <v>0</v>
      </c>
    </row>
    <row r="357" spans="1:8" x14ac:dyDescent="0.3">
      <c r="A357" s="424"/>
      <c r="B357" s="420" t="s">
        <v>713</v>
      </c>
      <c r="C357" s="402" t="s">
        <v>694</v>
      </c>
      <c r="D357" s="410">
        <v>3</v>
      </c>
      <c r="E357" s="417" t="s">
        <v>14</v>
      </c>
      <c r="F357" s="407"/>
      <c r="G357" s="407"/>
      <c r="H357" s="2">
        <f t="shared" si="20"/>
        <v>0</v>
      </c>
    </row>
    <row r="358" spans="1:8" x14ac:dyDescent="0.3">
      <c r="A358" s="424"/>
      <c r="B358" s="420" t="s">
        <v>715</v>
      </c>
      <c r="C358" s="402" t="s">
        <v>714</v>
      </c>
      <c r="D358" s="410">
        <v>1</v>
      </c>
      <c r="E358" s="417" t="s">
        <v>14</v>
      </c>
      <c r="F358" s="407"/>
      <c r="G358" s="407"/>
      <c r="H358" s="2">
        <f t="shared" si="20"/>
        <v>0</v>
      </c>
    </row>
    <row r="359" spans="1:8" x14ac:dyDescent="0.3">
      <c r="A359" s="424"/>
      <c r="B359" s="420" t="s">
        <v>717</v>
      </c>
      <c r="C359" s="402" t="s">
        <v>716</v>
      </c>
      <c r="D359" s="410">
        <v>1</v>
      </c>
      <c r="E359" s="417" t="s">
        <v>14</v>
      </c>
      <c r="F359" s="407"/>
      <c r="G359" s="407"/>
      <c r="H359" s="2">
        <f t="shared" si="20"/>
        <v>0</v>
      </c>
    </row>
    <row r="360" spans="1:8" x14ac:dyDescent="0.3">
      <c r="A360" s="424"/>
      <c r="B360" s="420" t="s">
        <v>719</v>
      </c>
      <c r="C360" s="402" t="s">
        <v>718</v>
      </c>
      <c r="D360" s="410">
        <v>1</v>
      </c>
      <c r="E360" s="417" t="s">
        <v>14</v>
      </c>
      <c r="F360" s="407"/>
      <c r="G360" s="407"/>
      <c r="H360" s="2">
        <f t="shared" si="20"/>
        <v>0</v>
      </c>
    </row>
    <row r="361" spans="1:8" x14ac:dyDescent="0.3">
      <c r="A361" s="424"/>
      <c r="B361" s="420" t="s">
        <v>721</v>
      </c>
      <c r="C361" s="402" t="s">
        <v>720</v>
      </c>
      <c r="D361" s="410">
        <v>1</v>
      </c>
      <c r="E361" s="417" t="s">
        <v>14</v>
      </c>
      <c r="F361" s="407"/>
      <c r="G361" s="407"/>
      <c r="H361" s="2">
        <f t="shared" si="20"/>
        <v>0</v>
      </c>
    </row>
    <row r="362" spans="1:8" x14ac:dyDescent="0.3">
      <c r="A362" s="424"/>
      <c r="B362" s="420" t="s">
        <v>723</v>
      </c>
      <c r="C362" s="402" t="s">
        <v>722</v>
      </c>
      <c r="D362" s="410">
        <v>2</v>
      </c>
      <c r="E362" s="417" t="s">
        <v>14</v>
      </c>
      <c r="F362" s="407"/>
      <c r="G362" s="407"/>
      <c r="H362" s="2">
        <f t="shared" si="20"/>
        <v>0</v>
      </c>
    </row>
    <row r="363" spans="1:8" x14ac:dyDescent="0.3">
      <c r="A363" s="424"/>
      <c r="B363" s="420" t="s">
        <v>724</v>
      </c>
      <c r="C363" s="402" t="s">
        <v>697</v>
      </c>
      <c r="D363" s="410">
        <v>2</v>
      </c>
      <c r="E363" s="417" t="s">
        <v>14</v>
      </c>
      <c r="F363" s="407"/>
      <c r="G363" s="407"/>
      <c r="H363" s="2">
        <f t="shared" si="20"/>
        <v>0</v>
      </c>
    </row>
    <row r="364" spans="1:8" x14ac:dyDescent="0.3">
      <c r="A364" s="424"/>
      <c r="B364" s="420" t="s">
        <v>726</v>
      </c>
      <c r="C364" s="402" t="s">
        <v>725</v>
      </c>
      <c r="D364" s="410">
        <v>15</v>
      </c>
      <c r="E364" s="417" t="s">
        <v>22</v>
      </c>
      <c r="F364" s="407"/>
      <c r="G364" s="407"/>
      <c r="H364" s="2">
        <f t="shared" si="20"/>
        <v>0</v>
      </c>
    </row>
    <row r="365" spans="1:8" x14ac:dyDescent="0.3">
      <c r="A365" s="424"/>
      <c r="B365" s="420" t="s">
        <v>728</v>
      </c>
      <c r="C365" s="402" t="s">
        <v>727</v>
      </c>
      <c r="D365" s="410">
        <v>105</v>
      </c>
      <c r="E365" s="417" t="s">
        <v>22</v>
      </c>
      <c r="F365" s="407"/>
      <c r="G365" s="407"/>
      <c r="H365" s="2">
        <f t="shared" si="20"/>
        <v>0</v>
      </c>
    </row>
    <row r="366" spans="1:8" x14ac:dyDescent="0.3">
      <c r="A366" s="424"/>
      <c r="B366" s="420" t="s">
        <v>730</v>
      </c>
      <c r="C366" s="402" t="s">
        <v>729</v>
      </c>
      <c r="D366" s="410">
        <v>180</v>
      </c>
      <c r="E366" s="417" t="s">
        <v>22</v>
      </c>
      <c r="F366" s="407"/>
      <c r="G366" s="407"/>
      <c r="H366" s="2">
        <f t="shared" si="20"/>
        <v>0</v>
      </c>
    </row>
    <row r="367" spans="1:8" x14ac:dyDescent="0.3">
      <c r="A367" s="424"/>
      <c r="B367" s="420" t="s">
        <v>732</v>
      </c>
      <c r="C367" s="402" t="s">
        <v>731</v>
      </c>
      <c r="D367" s="410">
        <v>105</v>
      </c>
      <c r="E367" s="417" t="s">
        <v>22</v>
      </c>
      <c r="F367" s="407"/>
      <c r="G367" s="407"/>
      <c r="H367" s="2">
        <f t="shared" si="20"/>
        <v>0</v>
      </c>
    </row>
    <row r="368" spans="1:8" x14ac:dyDescent="0.3">
      <c r="A368" s="424"/>
      <c r="B368" s="420" t="s">
        <v>734</v>
      </c>
      <c r="C368" s="402" t="s">
        <v>733</v>
      </c>
      <c r="D368" s="410">
        <v>145</v>
      </c>
      <c r="E368" s="417" t="s">
        <v>22</v>
      </c>
      <c r="F368" s="407"/>
      <c r="G368" s="407"/>
      <c r="H368" s="2">
        <f t="shared" si="20"/>
        <v>0</v>
      </c>
    </row>
    <row r="369" spans="1:8" x14ac:dyDescent="0.3">
      <c r="A369" s="424"/>
      <c r="B369" s="420" t="s">
        <v>736</v>
      </c>
      <c r="C369" s="402" t="s">
        <v>735</v>
      </c>
      <c r="D369" s="410">
        <v>1</v>
      </c>
      <c r="E369" s="417" t="s">
        <v>22</v>
      </c>
      <c r="F369" s="407"/>
      <c r="G369" s="407"/>
      <c r="H369" s="2">
        <f t="shared" si="20"/>
        <v>0</v>
      </c>
    </row>
    <row r="370" spans="1:8" x14ac:dyDescent="0.3">
      <c r="A370" s="424"/>
      <c r="B370" s="420" t="s">
        <v>738</v>
      </c>
      <c r="C370" s="402" t="s">
        <v>737</v>
      </c>
      <c r="D370" s="410">
        <v>22</v>
      </c>
      <c r="E370" s="417" t="s">
        <v>22</v>
      </c>
      <c r="F370" s="407"/>
      <c r="G370" s="407"/>
      <c r="H370" s="2">
        <f t="shared" si="20"/>
        <v>0</v>
      </c>
    </row>
    <row r="371" spans="1:8" x14ac:dyDescent="0.3">
      <c r="A371" s="424"/>
      <c r="B371" s="420" t="s">
        <v>740</v>
      </c>
      <c r="C371" s="402" t="s">
        <v>739</v>
      </c>
      <c r="D371" s="410">
        <v>25</v>
      </c>
      <c r="E371" s="417" t="s">
        <v>22</v>
      </c>
      <c r="F371" s="407"/>
      <c r="G371" s="407"/>
      <c r="H371" s="2">
        <f t="shared" si="20"/>
        <v>0</v>
      </c>
    </row>
    <row r="372" spans="1:8" x14ac:dyDescent="0.3">
      <c r="A372" s="424"/>
      <c r="B372" s="420" t="s">
        <v>742</v>
      </c>
      <c r="C372" s="402" t="s">
        <v>741</v>
      </c>
      <c r="D372" s="410">
        <v>3</v>
      </c>
      <c r="E372" s="417" t="s">
        <v>14</v>
      </c>
      <c r="F372" s="407"/>
      <c r="G372" s="407"/>
      <c r="H372" s="2">
        <f t="shared" si="20"/>
        <v>0</v>
      </c>
    </row>
    <row r="373" spans="1:8" x14ac:dyDescent="0.3">
      <c r="A373" s="424"/>
      <c r="B373" s="420" t="s">
        <v>744</v>
      </c>
      <c r="C373" s="402" t="s">
        <v>743</v>
      </c>
      <c r="D373" s="410">
        <v>1</v>
      </c>
      <c r="E373" s="417" t="s">
        <v>14</v>
      </c>
      <c r="F373" s="407"/>
      <c r="G373" s="407"/>
      <c r="H373" s="2">
        <f t="shared" si="20"/>
        <v>0</v>
      </c>
    </row>
    <row r="374" spans="1:8" x14ac:dyDescent="0.3">
      <c r="A374" s="424"/>
      <c r="B374" s="420" t="s">
        <v>746</v>
      </c>
      <c r="C374" s="402" t="s">
        <v>745</v>
      </c>
      <c r="D374" s="410">
        <v>20</v>
      </c>
      <c r="E374" s="417" t="s">
        <v>14</v>
      </c>
      <c r="F374" s="407"/>
      <c r="G374" s="407"/>
      <c r="H374" s="2">
        <f t="shared" si="20"/>
        <v>0</v>
      </c>
    </row>
    <row r="375" spans="1:8" x14ac:dyDescent="0.3">
      <c r="A375" s="424"/>
      <c r="B375" s="420" t="s">
        <v>748</v>
      </c>
      <c r="C375" s="402" t="s">
        <v>747</v>
      </c>
      <c r="D375" s="410">
        <v>2</v>
      </c>
      <c r="E375" s="417" t="s">
        <v>14</v>
      </c>
      <c r="F375" s="407"/>
      <c r="G375" s="407"/>
      <c r="H375" s="2">
        <f t="shared" si="20"/>
        <v>0</v>
      </c>
    </row>
    <row r="376" spans="1:8" x14ac:dyDescent="0.3">
      <c r="A376" s="424"/>
      <c r="B376" s="420" t="s">
        <v>750</v>
      </c>
      <c r="C376" s="402" t="s">
        <v>749</v>
      </c>
      <c r="D376" s="410">
        <v>45</v>
      </c>
      <c r="E376" s="417" t="s">
        <v>22</v>
      </c>
      <c r="F376" s="407"/>
      <c r="G376" s="407"/>
      <c r="H376" s="2">
        <f t="shared" si="20"/>
        <v>0</v>
      </c>
    </row>
    <row r="377" spans="1:8" x14ac:dyDescent="0.3">
      <c r="A377" s="424"/>
      <c r="B377" s="420" t="s">
        <v>752</v>
      </c>
      <c r="C377" s="402" t="s">
        <v>751</v>
      </c>
      <c r="D377" s="410">
        <v>7</v>
      </c>
      <c r="E377" s="417" t="s">
        <v>14</v>
      </c>
      <c r="F377" s="407"/>
      <c r="G377" s="407"/>
      <c r="H377" s="2">
        <f t="shared" si="20"/>
        <v>0</v>
      </c>
    </row>
    <row r="378" spans="1:8" x14ac:dyDescent="0.3">
      <c r="A378" s="424"/>
      <c r="B378" s="420" t="s">
        <v>975</v>
      </c>
      <c r="C378" s="402" t="s">
        <v>753</v>
      </c>
      <c r="D378" s="410">
        <v>3</v>
      </c>
      <c r="E378" s="417" t="s">
        <v>14</v>
      </c>
      <c r="F378" s="407"/>
      <c r="G378" s="407"/>
      <c r="H378" s="2">
        <f t="shared" si="20"/>
        <v>0</v>
      </c>
    </row>
    <row r="379" spans="1:8" x14ac:dyDescent="0.3">
      <c r="A379" s="475"/>
      <c r="B379" s="476">
        <v>2</v>
      </c>
      <c r="C379" s="477" t="s">
        <v>754</v>
      </c>
      <c r="D379" s="478"/>
      <c r="E379" s="479"/>
      <c r="F379" s="480"/>
      <c r="G379" s="480"/>
      <c r="H379" s="481"/>
    </row>
    <row r="380" spans="1:8" ht="27.6" x14ac:dyDescent="0.3">
      <c r="A380" s="405"/>
      <c r="B380" s="421" t="s">
        <v>39</v>
      </c>
      <c r="C380" s="402" t="s">
        <v>755</v>
      </c>
      <c r="D380" s="416">
        <v>105</v>
      </c>
      <c r="E380" s="417" t="s">
        <v>14</v>
      </c>
      <c r="F380" s="407"/>
      <c r="G380" s="407"/>
      <c r="H380" s="2">
        <f t="shared" si="20"/>
        <v>0</v>
      </c>
    </row>
    <row r="381" spans="1:8" ht="27.6" x14ac:dyDescent="0.3">
      <c r="A381" s="405"/>
      <c r="B381" s="421" t="s">
        <v>40</v>
      </c>
      <c r="C381" s="402" t="s">
        <v>756</v>
      </c>
      <c r="D381" s="416">
        <v>2</v>
      </c>
      <c r="E381" s="417" t="s">
        <v>14</v>
      </c>
      <c r="F381" s="407"/>
      <c r="G381" s="407"/>
      <c r="H381" s="2">
        <f t="shared" si="20"/>
        <v>0</v>
      </c>
    </row>
    <row r="382" spans="1:8" ht="27.6" x14ac:dyDescent="0.3">
      <c r="A382" s="405"/>
      <c r="B382" s="421" t="s">
        <v>41</v>
      </c>
      <c r="C382" s="402" t="s">
        <v>757</v>
      </c>
      <c r="D382" s="416">
        <v>10</v>
      </c>
      <c r="E382" s="417" t="s">
        <v>14</v>
      </c>
      <c r="F382" s="407"/>
      <c r="G382" s="407"/>
      <c r="H382" s="2">
        <f t="shared" si="20"/>
        <v>0</v>
      </c>
    </row>
    <row r="383" spans="1:8" ht="27.6" x14ac:dyDescent="0.3">
      <c r="A383" s="405"/>
      <c r="B383" s="421" t="s">
        <v>42</v>
      </c>
      <c r="C383" s="402" t="s">
        <v>875</v>
      </c>
      <c r="D383" s="416">
        <v>10</v>
      </c>
      <c r="E383" s="417" t="s">
        <v>14</v>
      </c>
      <c r="F383" s="407"/>
      <c r="G383" s="407"/>
      <c r="H383" s="2">
        <f t="shared" si="20"/>
        <v>0</v>
      </c>
    </row>
    <row r="384" spans="1:8" x14ac:dyDescent="0.3">
      <c r="A384" s="405"/>
      <c r="B384" s="421" t="s">
        <v>43</v>
      </c>
      <c r="C384" s="402" t="s">
        <v>733</v>
      </c>
      <c r="D384" s="416">
        <v>2100</v>
      </c>
      <c r="E384" s="417" t="s">
        <v>22</v>
      </c>
      <c r="F384" s="407"/>
      <c r="G384" s="407"/>
      <c r="H384" s="2">
        <f t="shared" si="20"/>
        <v>0</v>
      </c>
    </row>
    <row r="385" spans="1:8" x14ac:dyDescent="0.3">
      <c r="A385" s="405"/>
      <c r="B385" s="421" t="s">
        <v>141</v>
      </c>
      <c r="C385" s="402" t="s">
        <v>999</v>
      </c>
      <c r="D385" s="416">
        <v>19</v>
      </c>
      <c r="E385" s="417" t="s">
        <v>14</v>
      </c>
      <c r="F385" s="407"/>
      <c r="G385" s="407"/>
      <c r="H385" s="2">
        <f t="shared" si="20"/>
        <v>0</v>
      </c>
    </row>
    <row r="386" spans="1:8" ht="27.6" x14ac:dyDescent="0.3">
      <c r="A386" s="405"/>
      <c r="B386" s="421" t="s">
        <v>530</v>
      </c>
      <c r="C386" s="402" t="s">
        <v>1000</v>
      </c>
      <c r="D386" s="416">
        <v>3</v>
      </c>
      <c r="E386" s="417" t="s">
        <v>14</v>
      </c>
      <c r="F386" s="407"/>
      <c r="G386" s="407"/>
      <c r="H386" s="2">
        <f t="shared" si="20"/>
        <v>0</v>
      </c>
    </row>
    <row r="387" spans="1:8" x14ac:dyDescent="0.3">
      <c r="A387" s="405"/>
      <c r="B387" s="421" t="s">
        <v>532</v>
      </c>
      <c r="C387" s="402" t="s">
        <v>758</v>
      </c>
      <c r="D387" s="416">
        <v>45</v>
      </c>
      <c r="E387" s="417" t="s">
        <v>14</v>
      </c>
      <c r="F387" s="407"/>
      <c r="G387" s="407"/>
      <c r="H387" s="2">
        <f t="shared" si="20"/>
        <v>0</v>
      </c>
    </row>
    <row r="388" spans="1:8" x14ac:dyDescent="0.3">
      <c r="A388" s="405"/>
      <c r="B388" s="421" t="s">
        <v>534</v>
      </c>
      <c r="C388" s="402" t="s">
        <v>759</v>
      </c>
      <c r="D388" s="416">
        <v>11</v>
      </c>
      <c r="E388" s="417" t="s">
        <v>14</v>
      </c>
      <c r="F388" s="407"/>
      <c r="G388" s="407"/>
      <c r="H388" s="2">
        <f t="shared" si="20"/>
        <v>0</v>
      </c>
    </row>
    <row r="389" spans="1:8" x14ac:dyDescent="0.3">
      <c r="A389" s="405"/>
      <c r="B389" s="421" t="s">
        <v>536</v>
      </c>
      <c r="C389" s="402" t="s">
        <v>760</v>
      </c>
      <c r="D389" s="416">
        <v>4</v>
      </c>
      <c r="E389" s="417" t="s">
        <v>14</v>
      </c>
      <c r="F389" s="407"/>
      <c r="G389" s="407"/>
      <c r="H389" s="2">
        <f t="shared" si="20"/>
        <v>0</v>
      </c>
    </row>
    <row r="390" spans="1:8" x14ac:dyDescent="0.3">
      <c r="A390" s="405"/>
      <c r="B390" s="421" t="s">
        <v>538</v>
      </c>
      <c r="C390" s="402" t="s">
        <v>761</v>
      </c>
      <c r="D390" s="416">
        <v>3</v>
      </c>
      <c r="E390" s="417" t="s">
        <v>14</v>
      </c>
      <c r="F390" s="407"/>
      <c r="G390" s="407"/>
      <c r="H390" s="2">
        <f t="shared" si="20"/>
        <v>0</v>
      </c>
    </row>
    <row r="391" spans="1:8" x14ac:dyDescent="0.3">
      <c r="A391" s="405"/>
      <c r="B391" s="421" t="s">
        <v>649</v>
      </c>
      <c r="C391" s="402" t="s">
        <v>762</v>
      </c>
      <c r="D391" s="416">
        <v>1</v>
      </c>
      <c r="E391" s="417" t="s">
        <v>14</v>
      </c>
      <c r="F391" s="407"/>
      <c r="G391" s="407"/>
      <c r="H391" s="2">
        <f t="shared" si="20"/>
        <v>0</v>
      </c>
    </row>
    <row r="392" spans="1:8" x14ac:dyDescent="0.3">
      <c r="A392" s="405"/>
      <c r="B392" s="421" t="s">
        <v>651</v>
      </c>
      <c r="C392" s="402" t="s">
        <v>763</v>
      </c>
      <c r="D392" s="416">
        <v>23</v>
      </c>
      <c r="E392" s="417" t="s">
        <v>14</v>
      </c>
      <c r="F392" s="407"/>
      <c r="G392" s="407"/>
      <c r="H392" s="2">
        <f t="shared" si="20"/>
        <v>0</v>
      </c>
    </row>
    <row r="393" spans="1:8" x14ac:dyDescent="0.3">
      <c r="A393" s="405"/>
      <c r="B393" s="421" t="s">
        <v>653</v>
      </c>
      <c r="C393" s="402" t="s">
        <v>764</v>
      </c>
      <c r="D393" s="416">
        <v>2</v>
      </c>
      <c r="E393" s="417" t="s">
        <v>14</v>
      </c>
      <c r="F393" s="407"/>
      <c r="G393" s="407"/>
      <c r="H393" s="2">
        <f t="shared" si="20"/>
        <v>0</v>
      </c>
    </row>
    <row r="394" spans="1:8" x14ac:dyDescent="0.3">
      <c r="A394" s="405"/>
      <c r="B394" s="421" t="s">
        <v>655</v>
      </c>
      <c r="C394" s="402" t="s">
        <v>765</v>
      </c>
      <c r="D394" s="416">
        <v>1</v>
      </c>
      <c r="E394" s="417" t="s">
        <v>14</v>
      </c>
      <c r="F394" s="407"/>
      <c r="G394" s="407"/>
      <c r="H394" s="2">
        <f t="shared" si="20"/>
        <v>0</v>
      </c>
    </row>
    <row r="395" spans="1:8" x14ac:dyDescent="0.3">
      <c r="A395" s="405"/>
      <c r="B395" s="421" t="s">
        <v>657</v>
      </c>
      <c r="C395" s="402" t="s">
        <v>766</v>
      </c>
      <c r="D395" s="416">
        <v>1</v>
      </c>
      <c r="E395" s="417" t="s">
        <v>14</v>
      </c>
      <c r="F395" s="407"/>
      <c r="G395" s="407"/>
      <c r="H395" s="2">
        <f t="shared" si="20"/>
        <v>0</v>
      </c>
    </row>
    <row r="396" spans="1:8" x14ac:dyDescent="0.3">
      <c r="A396" s="405"/>
      <c r="B396" s="421" t="s">
        <v>659</v>
      </c>
      <c r="C396" s="402" t="s">
        <v>767</v>
      </c>
      <c r="D396" s="416">
        <v>6</v>
      </c>
      <c r="E396" s="417" t="s">
        <v>14</v>
      </c>
      <c r="F396" s="407"/>
      <c r="G396" s="407"/>
      <c r="H396" s="2">
        <f t="shared" ref="H396:H415" si="21">SUM(F396,G396)*D396</f>
        <v>0</v>
      </c>
    </row>
    <row r="397" spans="1:8" x14ac:dyDescent="0.3">
      <c r="A397" s="405"/>
      <c r="B397" s="421" t="s">
        <v>661</v>
      </c>
      <c r="C397" s="402" t="s">
        <v>768</v>
      </c>
      <c r="D397" s="416">
        <v>13</v>
      </c>
      <c r="E397" s="417" t="s">
        <v>14</v>
      </c>
      <c r="F397" s="407"/>
      <c r="G397" s="407"/>
      <c r="H397" s="2">
        <f t="shared" si="21"/>
        <v>0</v>
      </c>
    </row>
    <row r="398" spans="1:8" x14ac:dyDescent="0.3">
      <c r="A398" s="405"/>
      <c r="B398" s="421" t="s">
        <v>663</v>
      </c>
      <c r="C398" s="402" t="s">
        <v>769</v>
      </c>
      <c r="D398" s="416">
        <v>14</v>
      </c>
      <c r="E398" s="417" t="s">
        <v>14</v>
      </c>
      <c r="F398" s="407"/>
      <c r="G398" s="407"/>
      <c r="H398" s="2">
        <f t="shared" si="21"/>
        <v>0</v>
      </c>
    </row>
    <row r="399" spans="1:8" x14ac:dyDescent="0.3">
      <c r="A399" s="405"/>
      <c r="B399" s="421" t="s">
        <v>665</v>
      </c>
      <c r="C399" s="402" t="s">
        <v>749</v>
      </c>
      <c r="D399" s="416">
        <v>190</v>
      </c>
      <c r="E399" s="417" t="s">
        <v>22</v>
      </c>
      <c r="F399" s="407"/>
      <c r="G399" s="407"/>
      <c r="H399" s="2">
        <f t="shared" si="21"/>
        <v>0</v>
      </c>
    </row>
    <row r="400" spans="1:8" x14ac:dyDescent="0.3">
      <c r="A400" s="405"/>
      <c r="B400" s="421" t="s">
        <v>667</v>
      </c>
      <c r="C400" s="402" t="s">
        <v>789</v>
      </c>
      <c r="D400" s="416">
        <v>3</v>
      </c>
      <c r="E400" s="417" t="s">
        <v>22</v>
      </c>
      <c r="F400" s="407"/>
      <c r="G400" s="407"/>
      <c r="H400" s="2">
        <f t="shared" si="21"/>
        <v>0</v>
      </c>
    </row>
    <row r="401" spans="1:8" x14ac:dyDescent="0.3">
      <c r="A401" s="405"/>
      <c r="B401" s="421" t="s">
        <v>669</v>
      </c>
      <c r="C401" s="402" t="s">
        <v>770</v>
      </c>
      <c r="D401" s="416">
        <v>265</v>
      </c>
      <c r="E401" s="417" t="s">
        <v>22</v>
      </c>
      <c r="F401" s="407"/>
      <c r="G401" s="407"/>
      <c r="H401" s="2">
        <f t="shared" si="21"/>
        <v>0</v>
      </c>
    </row>
    <row r="402" spans="1:8" x14ac:dyDescent="0.3">
      <c r="A402" s="405"/>
      <c r="B402" s="421" t="s">
        <v>671</v>
      </c>
      <c r="C402" s="402" t="s">
        <v>771</v>
      </c>
      <c r="D402" s="416">
        <v>265</v>
      </c>
      <c r="E402" s="417" t="s">
        <v>22</v>
      </c>
      <c r="F402" s="407"/>
      <c r="G402" s="407"/>
      <c r="H402" s="2">
        <f t="shared" si="21"/>
        <v>0</v>
      </c>
    </row>
    <row r="403" spans="1:8" x14ac:dyDescent="0.3">
      <c r="A403" s="405"/>
      <c r="B403" s="421" t="s">
        <v>673</v>
      </c>
      <c r="C403" s="402" t="s">
        <v>772</v>
      </c>
      <c r="D403" s="416">
        <v>23</v>
      </c>
      <c r="E403" s="417" t="s">
        <v>14</v>
      </c>
      <c r="F403" s="407"/>
      <c r="G403" s="407"/>
      <c r="H403" s="2">
        <f t="shared" si="21"/>
        <v>0</v>
      </c>
    </row>
    <row r="404" spans="1:8" x14ac:dyDescent="0.3">
      <c r="A404" s="405"/>
      <c r="B404" s="421" t="s">
        <v>674</v>
      </c>
      <c r="C404" s="402" t="s">
        <v>773</v>
      </c>
      <c r="D404" s="416">
        <v>2</v>
      </c>
      <c r="E404" s="417" t="s">
        <v>14</v>
      </c>
      <c r="F404" s="407"/>
      <c r="G404" s="407"/>
      <c r="H404" s="2">
        <f t="shared" si="21"/>
        <v>0</v>
      </c>
    </row>
    <row r="405" spans="1:8" x14ac:dyDescent="0.3">
      <c r="A405" s="405"/>
      <c r="B405" s="421" t="s">
        <v>676</v>
      </c>
      <c r="C405" s="402" t="s">
        <v>774</v>
      </c>
      <c r="D405" s="416">
        <v>2</v>
      </c>
      <c r="E405" s="417" t="s">
        <v>775</v>
      </c>
      <c r="F405" s="407"/>
      <c r="G405" s="407"/>
      <c r="H405" s="2">
        <f t="shared" si="21"/>
        <v>0</v>
      </c>
    </row>
    <row r="406" spans="1:8" x14ac:dyDescent="0.3">
      <c r="A406" s="405"/>
      <c r="B406" s="421" t="s">
        <v>679</v>
      </c>
      <c r="C406" s="402" t="s">
        <v>776</v>
      </c>
      <c r="D406" s="416">
        <v>67</v>
      </c>
      <c r="E406" s="417" t="s">
        <v>14</v>
      </c>
      <c r="F406" s="407"/>
      <c r="G406" s="407"/>
      <c r="H406" s="2">
        <f t="shared" si="21"/>
        <v>0</v>
      </c>
    </row>
    <row r="407" spans="1:8" x14ac:dyDescent="0.3">
      <c r="A407" s="405"/>
      <c r="B407" s="421" t="s">
        <v>681</v>
      </c>
      <c r="C407" s="402" t="s">
        <v>777</v>
      </c>
      <c r="D407" s="416">
        <v>4</v>
      </c>
      <c r="E407" s="417" t="s">
        <v>14</v>
      </c>
      <c r="F407" s="407"/>
      <c r="G407" s="407"/>
      <c r="H407" s="2">
        <f t="shared" si="21"/>
        <v>0</v>
      </c>
    </row>
    <row r="408" spans="1:8" x14ac:dyDescent="0.3">
      <c r="A408" s="405"/>
      <c r="B408" s="421" t="s">
        <v>779</v>
      </c>
      <c r="C408" s="402" t="s">
        <v>778</v>
      </c>
      <c r="D408" s="416">
        <v>3</v>
      </c>
      <c r="E408" s="417" t="s">
        <v>14</v>
      </c>
      <c r="F408" s="407"/>
      <c r="G408" s="407"/>
      <c r="H408" s="2">
        <f t="shared" si="21"/>
        <v>0</v>
      </c>
    </row>
    <row r="409" spans="1:8" x14ac:dyDescent="0.3">
      <c r="A409" s="405"/>
      <c r="B409" s="421" t="s">
        <v>781</v>
      </c>
      <c r="C409" s="402" t="s">
        <v>780</v>
      </c>
      <c r="D409" s="416">
        <v>117</v>
      </c>
      <c r="E409" s="417" t="s">
        <v>22</v>
      </c>
      <c r="F409" s="407"/>
      <c r="G409" s="407"/>
      <c r="H409" s="2">
        <f t="shared" si="21"/>
        <v>0</v>
      </c>
    </row>
    <row r="410" spans="1:8" x14ac:dyDescent="0.3">
      <c r="A410" s="405"/>
      <c r="B410" s="421" t="s">
        <v>940</v>
      </c>
      <c r="C410" s="402" t="s">
        <v>782</v>
      </c>
      <c r="D410" s="416">
        <v>117</v>
      </c>
      <c r="E410" s="417" t="s">
        <v>599</v>
      </c>
      <c r="F410" s="407"/>
      <c r="G410" s="407"/>
      <c r="H410" s="2">
        <f t="shared" si="21"/>
        <v>0</v>
      </c>
    </row>
    <row r="411" spans="1:8" x14ac:dyDescent="0.3">
      <c r="A411" s="475"/>
      <c r="B411" s="476">
        <v>3</v>
      </c>
      <c r="C411" s="477" t="s">
        <v>783</v>
      </c>
      <c r="D411" s="478"/>
      <c r="E411" s="479"/>
      <c r="F411" s="480"/>
      <c r="G411" s="480"/>
      <c r="H411" s="481"/>
    </row>
    <row r="412" spans="1:8" x14ac:dyDescent="0.3">
      <c r="A412" s="405"/>
      <c r="B412" s="421" t="s">
        <v>45</v>
      </c>
      <c r="C412" s="402" t="s">
        <v>976</v>
      </c>
      <c r="D412" s="416">
        <v>6</v>
      </c>
      <c r="E412" s="417" t="s">
        <v>14</v>
      </c>
      <c r="F412" s="407"/>
      <c r="G412" s="407"/>
      <c r="H412" s="2">
        <f t="shared" si="21"/>
        <v>0</v>
      </c>
    </row>
    <row r="413" spans="1:8" x14ac:dyDescent="0.3">
      <c r="A413" s="405"/>
      <c r="B413" s="421" t="s">
        <v>46</v>
      </c>
      <c r="C413" s="402" t="s">
        <v>977</v>
      </c>
      <c r="D413" s="416">
        <v>1</v>
      </c>
      <c r="E413" s="417" t="s">
        <v>14</v>
      </c>
      <c r="F413" s="407"/>
      <c r="G413" s="407"/>
      <c r="H413" s="2">
        <f t="shared" si="21"/>
        <v>0</v>
      </c>
    </row>
    <row r="414" spans="1:8" ht="27.6" x14ac:dyDescent="0.3">
      <c r="A414" s="405"/>
      <c r="B414" s="421" t="s">
        <v>47</v>
      </c>
      <c r="C414" s="402" t="s">
        <v>978</v>
      </c>
      <c r="D414" s="416">
        <v>3</v>
      </c>
      <c r="E414" s="417" t="s">
        <v>14</v>
      </c>
      <c r="F414" s="407"/>
      <c r="G414" s="407"/>
      <c r="H414" s="2">
        <f t="shared" si="21"/>
        <v>0</v>
      </c>
    </row>
    <row r="415" spans="1:8" ht="41.4" x14ac:dyDescent="0.3">
      <c r="A415" s="405"/>
      <c r="B415" s="421" t="s">
        <v>545</v>
      </c>
      <c r="C415" s="402" t="s">
        <v>941</v>
      </c>
      <c r="D415" s="416">
        <v>10</v>
      </c>
      <c r="E415" s="417" t="s">
        <v>14</v>
      </c>
      <c r="F415" s="407"/>
      <c r="G415" s="407"/>
      <c r="H415" s="2">
        <f t="shared" si="21"/>
        <v>0</v>
      </c>
    </row>
    <row r="416" spans="1:8" x14ac:dyDescent="0.3">
      <c r="A416" s="482"/>
      <c r="B416" s="483"/>
      <c r="C416" s="484" t="s">
        <v>986</v>
      </c>
      <c r="D416" s="485"/>
      <c r="E416" s="486"/>
      <c r="F416" s="487">
        <f>SUMPRODUCT(D331:D415,F331:F415)</f>
        <v>0</v>
      </c>
      <c r="G416" s="487">
        <f>SUMPRODUCT(D331:D415,G331:G415)</f>
        <v>0</v>
      </c>
      <c r="H416" s="488">
        <f>SUM(H331:H415)</f>
        <v>0</v>
      </c>
    </row>
    <row r="417" spans="1:8" x14ac:dyDescent="0.3">
      <c r="A417" s="489"/>
      <c r="B417" s="490" t="s">
        <v>148</v>
      </c>
      <c r="C417" s="490" t="s">
        <v>784</v>
      </c>
      <c r="D417" s="491"/>
      <c r="E417" s="492"/>
      <c r="F417" s="493"/>
      <c r="G417" s="493"/>
      <c r="H417" s="494"/>
    </row>
    <row r="418" spans="1:8" x14ac:dyDescent="0.3">
      <c r="A418" s="475"/>
      <c r="B418" s="476">
        <v>1</v>
      </c>
      <c r="C418" s="477" t="s">
        <v>684</v>
      </c>
      <c r="D418" s="478"/>
      <c r="E418" s="479"/>
      <c r="F418" s="480"/>
      <c r="G418" s="480"/>
      <c r="H418" s="481"/>
    </row>
    <row r="419" spans="1:8" ht="41.4" x14ac:dyDescent="0.3">
      <c r="A419" s="405"/>
      <c r="B419" s="422" t="s">
        <v>16</v>
      </c>
      <c r="C419" s="402" t="s">
        <v>785</v>
      </c>
      <c r="D419" s="416">
        <v>1</v>
      </c>
      <c r="E419" s="417" t="s">
        <v>14</v>
      </c>
      <c r="F419" s="407"/>
      <c r="G419" s="407"/>
      <c r="H419" s="2">
        <f t="shared" ref="H419:H482" si="22">SUM(F419,G419)*D419</f>
        <v>0</v>
      </c>
    </row>
    <row r="420" spans="1:8" x14ac:dyDescent="0.3">
      <c r="A420" s="405"/>
      <c r="B420" s="422" t="s">
        <v>19</v>
      </c>
      <c r="C420" s="402" t="s">
        <v>694</v>
      </c>
      <c r="D420" s="416">
        <v>4</v>
      </c>
      <c r="E420" s="417" t="s">
        <v>14</v>
      </c>
      <c r="F420" s="407"/>
      <c r="G420" s="407"/>
      <c r="H420" s="2">
        <f t="shared" si="22"/>
        <v>0</v>
      </c>
    </row>
    <row r="421" spans="1:8" x14ac:dyDescent="0.3">
      <c r="A421" s="405"/>
      <c r="B421" s="422" t="s">
        <v>21</v>
      </c>
      <c r="C421" s="402" t="s">
        <v>722</v>
      </c>
      <c r="D421" s="416">
        <v>1</v>
      </c>
      <c r="E421" s="417" t="s">
        <v>14</v>
      </c>
      <c r="F421" s="407"/>
      <c r="G421" s="407"/>
      <c r="H421" s="2">
        <f t="shared" si="22"/>
        <v>0</v>
      </c>
    </row>
    <row r="422" spans="1:8" x14ac:dyDescent="0.3">
      <c r="A422" s="405"/>
      <c r="B422" s="422" t="s">
        <v>23</v>
      </c>
      <c r="C422" s="402" t="s">
        <v>786</v>
      </c>
      <c r="D422" s="416">
        <v>1</v>
      </c>
      <c r="E422" s="417" t="s">
        <v>14</v>
      </c>
      <c r="F422" s="407"/>
      <c r="G422" s="407"/>
      <c r="H422" s="2">
        <f t="shared" si="22"/>
        <v>0</v>
      </c>
    </row>
    <row r="423" spans="1:8" x14ac:dyDescent="0.3">
      <c r="A423" s="405"/>
      <c r="B423" s="422" t="s">
        <v>24</v>
      </c>
      <c r="C423" s="402" t="s">
        <v>697</v>
      </c>
      <c r="D423" s="416">
        <v>8</v>
      </c>
      <c r="E423" s="417" t="s">
        <v>14</v>
      </c>
      <c r="F423" s="407"/>
      <c r="G423" s="407"/>
      <c r="H423" s="2">
        <f t="shared" si="22"/>
        <v>0</v>
      </c>
    </row>
    <row r="424" spans="1:8" x14ac:dyDescent="0.3">
      <c r="A424" s="405"/>
      <c r="B424" s="422" t="s">
        <v>25</v>
      </c>
      <c r="C424" s="402" t="s">
        <v>705</v>
      </c>
      <c r="D424" s="416">
        <v>21</v>
      </c>
      <c r="E424" s="417" t="s">
        <v>14</v>
      </c>
      <c r="F424" s="407"/>
      <c r="G424" s="407"/>
      <c r="H424" s="2">
        <f t="shared" si="22"/>
        <v>0</v>
      </c>
    </row>
    <row r="425" spans="1:8" x14ac:dyDescent="0.3">
      <c r="A425" s="405"/>
      <c r="B425" s="422" t="s">
        <v>26</v>
      </c>
      <c r="C425" s="402" t="s">
        <v>707</v>
      </c>
      <c r="D425" s="416">
        <v>6</v>
      </c>
      <c r="E425" s="417" t="s">
        <v>14</v>
      </c>
      <c r="F425" s="407"/>
      <c r="G425" s="407"/>
      <c r="H425" s="2">
        <f t="shared" si="22"/>
        <v>0</v>
      </c>
    </row>
    <row r="426" spans="1:8" x14ac:dyDescent="0.3">
      <c r="A426" s="405"/>
      <c r="B426" s="422" t="s">
        <v>27</v>
      </c>
      <c r="C426" s="402" t="s">
        <v>733</v>
      </c>
      <c r="D426" s="416">
        <v>1800</v>
      </c>
      <c r="E426" s="417" t="s">
        <v>22</v>
      </c>
      <c r="F426" s="407"/>
      <c r="G426" s="407"/>
      <c r="H426" s="2">
        <f t="shared" si="22"/>
        <v>0</v>
      </c>
    </row>
    <row r="427" spans="1:8" x14ac:dyDescent="0.3">
      <c r="A427" s="405"/>
      <c r="B427" s="422" t="s">
        <v>28</v>
      </c>
      <c r="C427" s="402" t="s">
        <v>787</v>
      </c>
      <c r="D427" s="416">
        <v>10</v>
      </c>
      <c r="E427" s="417" t="s">
        <v>22</v>
      </c>
      <c r="F427" s="407"/>
      <c r="G427" s="407"/>
      <c r="H427" s="2">
        <f t="shared" si="22"/>
        <v>0</v>
      </c>
    </row>
    <row r="428" spans="1:8" x14ac:dyDescent="0.3">
      <c r="A428" s="405"/>
      <c r="B428" s="422" t="s">
        <v>29</v>
      </c>
      <c r="C428" s="402" t="s">
        <v>788</v>
      </c>
      <c r="D428" s="416">
        <v>42</v>
      </c>
      <c r="E428" s="417" t="s">
        <v>22</v>
      </c>
      <c r="F428" s="407"/>
      <c r="G428" s="407"/>
      <c r="H428" s="2">
        <f t="shared" si="22"/>
        <v>0</v>
      </c>
    </row>
    <row r="429" spans="1:8" x14ac:dyDescent="0.3">
      <c r="A429" s="405"/>
      <c r="B429" s="422" t="s">
        <v>30</v>
      </c>
      <c r="C429" s="402" t="s">
        <v>771</v>
      </c>
      <c r="D429" s="416">
        <v>42</v>
      </c>
      <c r="E429" s="417" t="s">
        <v>22</v>
      </c>
      <c r="F429" s="407"/>
      <c r="G429" s="407"/>
      <c r="H429" s="2">
        <f t="shared" si="22"/>
        <v>0</v>
      </c>
    </row>
    <row r="430" spans="1:8" x14ac:dyDescent="0.3">
      <c r="A430" s="405"/>
      <c r="B430" s="422" t="s">
        <v>31</v>
      </c>
      <c r="C430" s="402" t="s">
        <v>772</v>
      </c>
      <c r="D430" s="416">
        <v>3</v>
      </c>
      <c r="E430" s="417" t="s">
        <v>14</v>
      </c>
      <c r="F430" s="407"/>
      <c r="G430" s="407"/>
      <c r="H430" s="2">
        <f t="shared" si="22"/>
        <v>0</v>
      </c>
    </row>
    <row r="431" spans="1:8" x14ac:dyDescent="0.3">
      <c r="A431" s="405"/>
      <c r="B431" s="422" t="s">
        <v>32</v>
      </c>
      <c r="C431" s="402" t="s">
        <v>773</v>
      </c>
      <c r="D431" s="416">
        <v>2</v>
      </c>
      <c r="E431" s="417" t="s">
        <v>14</v>
      </c>
      <c r="F431" s="407"/>
      <c r="G431" s="407"/>
      <c r="H431" s="2">
        <f t="shared" si="22"/>
        <v>0</v>
      </c>
    </row>
    <row r="432" spans="1:8" x14ac:dyDescent="0.3">
      <c r="A432" s="405"/>
      <c r="B432" s="422" t="s">
        <v>33</v>
      </c>
      <c r="C432" s="402" t="s">
        <v>774</v>
      </c>
      <c r="D432" s="416">
        <v>2</v>
      </c>
      <c r="E432" s="417" t="s">
        <v>14</v>
      </c>
      <c r="F432" s="407"/>
      <c r="G432" s="407"/>
      <c r="H432" s="2">
        <f t="shared" si="22"/>
        <v>0</v>
      </c>
    </row>
    <row r="433" spans="1:8" x14ac:dyDescent="0.3">
      <c r="A433" s="405"/>
      <c r="B433" s="422" t="s">
        <v>632</v>
      </c>
      <c r="C433" s="402" t="s">
        <v>776</v>
      </c>
      <c r="D433" s="416">
        <v>13</v>
      </c>
      <c r="E433" s="417" t="s">
        <v>14</v>
      </c>
      <c r="F433" s="407"/>
      <c r="G433" s="407"/>
      <c r="H433" s="2">
        <f t="shared" si="22"/>
        <v>0</v>
      </c>
    </row>
    <row r="434" spans="1:8" x14ac:dyDescent="0.3">
      <c r="A434" s="405"/>
      <c r="B434" s="422" t="s">
        <v>634</v>
      </c>
      <c r="C434" s="402" t="s">
        <v>749</v>
      </c>
      <c r="D434" s="416">
        <v>48</v>
      </c>
      <c r="E434" s="417" t="s">
        <v>22</v>
      </c>
      <c r="F434" s="407"/>
      <c r="G434" s="407"/>
      <c r="H434" s="2">
        <f t="shared" si="22"/>
        <v>0</v>
      </c>
    </row>
    <row r="435" spans="1:8" x14ac:dyDescent="0.3">
      <c r="A435" s="405"/>
      <c r="B435" s="422" t="s">
        <v>699</v>
      </c>
      <c r="C435" s="402" t="s">
        <v>751</v>
      </c>
      <c r="D435" s="416">
        <v>12</v>
      </c>
      <c r="E435" s="417" t="s">
        <v>14</v>
      </c>
      <c r="F435" s="407"/>
      <c r="G435" s="407"/>
      <c r="H435" s="2">
        <f t="shared" si="22"/>
        <v>0</v>
      </c>
    </row>
    <row r="436" spans="1:8" x14ac:dyDescent="0.3">
      <c r="A436" s="405"/>
      <c r="B436" s="422" t="s">
        <v>700</v>
      </c>
      <c r="C436" s="402" t="s">
        <v>753</v>
      </c>
      <c r="D436" s="416">
        <v>10</v>
      </c>
      <c r="E436" s="417" t="s">
        <v>14</v>
      </c>
      <c r="F436" s="407"/>
      <c r="G436" s="407"/>
      <c r="H436" s="2">
        <f t="shared" si="22"/>
        <v>0</v>
      </c>
    </row>
    <row r="437" spans="1:8" x14ac:dyDescent="0.3">
      <c r="A437" s="405"/>
      <c r="B437" s="422" t="s">
        <v>701</v>
      </c>
      <c r="C437" s="402" t="s">
        <v>789</v>
      </c>
      <c r="D437" s="416">
        <v>24</v>
      </c>
      <c r="E437" s="417" t="s">
        <v>22</v>
      </c>
      <c r="F437" s="407"/>
      <c r="G437" s="407"/>
      <c r="H437" s="2">
        <f t="shared" si="22"/>
        <v>0</v>
      </c>
    </row>
    <row r="438" spans="1:8" x14ac:dyDescent="0.3">
      <c r="A438" s="405"/>
      <c r="B438" s="422" t="s">
        <v>703</v>
      </c>
      <c r="C438" s="402" t="s">
        <v>768</v>
      </c>
      <c r="D438" s="416">
        <v>10</v>
      </c>
      <c r="E438" s="417" t="s">
        <v>14</v>
      </c>
      <c r="F438" s="407"/>
      <c r="G438" s="407"/>
      <c r="H438" s="2">
        <f t="shared" si="22"/>
        <v>0</v>
      </c>
    </row>
    <row r="439" spans="1:8" ht="27.6" x14ac:dyDescent="0.3">
      <c r="A439" s="405"/>
      <c r="B439" s="422" t="s">
        <v>704</v>
      </c>
      <c r="C439" s="402" t="s">
        <v>790</v>
      </c>
      <c r="D439" s="416">
        <v>10</v>
      </c>
      <c r="E439" s="417" t="s">
        <v>14</v>
      </c>
      <c r="F439" s="407"/>
      <c r="G439" s="407"/>
      <c r="H439" s="2">
        <f t="shared" si="22"/>
        <v>0</v>
      </c>
    </row>
    <row r="440" spans="1:8" x14ac:dyDescent="0.3">
      <c r="A440" s="405"/>
      <c r="B440" s="422" t="s">
        <v>706</v>
      </c>
      <c r="C440" s="402" t="s">
        <v>791</v>
      </c>
      <c r="D440" s="416">
        <v>20</v>
      </c>
      <c r="E440" s="417" t="s">
        <v>14</v>
      </c>
      <c r="F440" s="407"/>
      <c r="G440" s="407"/>
      <c r="H440" s="2">
        <f t="shared" si="22"/>
        <v>0</v>
      </c>
    </row>
    <row r="441" spans="1:8" x14ac:dyDescent="0.3">
      <c r="A441" s="405"/>
      <c r="B441" s="422" t="s">
        <v>708</v>
      </c>
      <c r="C441" s="402" t="s">
        <v>1001</v>
      </c>
      <c r="D441" s="416">
        <v>25</v>
      </c>
      <c r="E441" s="417" t="s">
        <v>14</v>
      </c>
      <c r="F441" s="407"/>
      <c r="G441" s="407"/>
      <c r="H441" s="2">
        <f t="shared" si="22"/>
        <v>0</v>
      </c>
    </row>
    <row r="442" spans="1:8" x14ac:dyDescent="0.3">
      <c r="A442" s="405"/>
      <c r="B442" s="422" t="s">
        <v>710</v>
      </c>
      <c r="C442" s="402" t="s">
        <v>999</v>
      </c>
      <c r="D442" s="416">
        <v>4</v>
      </c>
      <c r="E442" s="417" t="s">
        <v>14</v>
      </c>
      <c r="F442" s="407"/>
      <c r="G442" s="407"/>
      <c r="H442" s="2">
        <f t="shared" si="22"/>
        <v>0</v>
      </c>
    </row>
    <row r="443" spans="1:8" x14ac:dyDescent="0.3">
      <c r="A443" s="405"/>
      <c r="B443" s="422" t="s">
        <v>712</v>
      </c>
      <c r="C443" s="402" t="s">
        <v>792</v>
      </c>
      <c r="D443" s="416">
        <v>1</v>
      </c>
      <c r="E443" s="417" t="s">
        <v>14</v>
      </c>
      <c r="F443" s="407"/>
      <c r="G443" s="407"/>
      <c r="H443" s="2">
        <f t="shared" si="22"/>
        <v>0</v>
      </c>
    </row>
    <row r="444" spans="1:8" x14ac:dyDescent="0.3">
      <c r="A444" s="405"/>
      <c r="B444" s="422" t="s">
        <v>713</v>
      </c>
      <c r="C444" s="402" t="s">
        <v>793</v>
      </c>
      <c r="D444" s="416">
        <v>1</v>
      </c>
      <c r="E444" s="417" t="s">
        <v>14</v>
      </c>
      <c r="F444" s="407"/>
      <c r="G444" s="407"/>
      <c r="H444" s="2">
        <f t="shared" si="22"/>
        <v>0</v>
      </c>
    </row>
    <row r="445" spans="1:8" x14ac:dyDescent="0.3">
      <c r="A445" s="475"/>
      <c r="B445" s="476">
        <v>2</v>
      </c>
      <c r="C445" s="477" t="s">
        <v>794</v>
      </c>
      <c r="D445" s="478"/>
      <c r="E445" s="479"/>
      <c r="F445" s="480"/>
      <c r="G445" s="480"/>
      <c r="H445" s="481"/>
    </row>
    <row r="446" spans="1:8" x14ac:dyDescent="0.3">
      <c r="A446" s="405"/>
      <c r="B446" s="422" t="s">
        <v>39</v>
      </c>
      <c r="C446" s="402" t="s">
        <v>1002</v>
      </c>
      <c r="D446" s="416">
        <v>11</v>
      </c>
      <c r="E446" s="417" t="s">
        <v>14</v>
      </c>
      <c r="F446" s="407"/>
      <c r="G446" s="407"/>
      <c r="H446" s="2">
        <f t="shared" si="22"/>
        <v>0</v>
      </c>
    </row>
    <row r="447" spans="1:8" x14ac:dyDescent="0.3">
      <c r="A447" s="405"/>
      <c r="B447" s="422" t="s">
        <v>40</v>
      </c>
      <c r="C447" s="402" t="s">
        <v>998</v>
      </c>
      <c r="D447" s="416">
        <v>7</v>
      </c>
      <c r="E447" s="417" t="s">
        <v>14</v>
      </c>
      <c r="F447" s="407"/>
      <c r="G447" s="407"/>
      <c r="H447" s="2">
        <f t="shared" si="22"/>
        <v>0</v>
      </c>
    </row>
    <row r="448" spans="1:8" x14ac:dyDescent="0.3">
      <c r="A448" s="405"/>
      <c r="B448" s="422" t="s">
        <v>41</v>
      </c>
      <c r="C448" s="402" t="s">
        <v>979</v>
      </c>
      <c r="D448" s="416">
        <v>20</v>
      </c>
      <c r="E448" s="417" t="s">
        <v>14</v>
      </c>
      <c r="F448" s="407"/>
      <c r="G448" s="407"/>
      <c r="H448" s="2">
        <f t="shared" si="22"/>
        <v>0</v>
      </c>
    </row>
    <row r="449" spans="1:8" x14ac:dyDescent="0.3">
      <c r="A449" s="405"/>
      <c r="B449" s="422" t="s">
        <v>42</v>
      </c>
      <c r="C449" s="402" t="s">
        <v>795</v>
      </c>
      <c r="D449" s="416">
        <v>76</v>
      </c>
      <c r="E449" s="417" t="s">
        <v>22</v>
      </c>
      <c r="F449" s="407"/>
      <c r="G449" s="407"/>
      <c r="H449" s="2">
        <f t="shared" si="22"/>
        <v>0</v>
      </c>
    </row>
    <row r="450" spans="1:8" x14ac:dyDescent="0.3">
      <c r="A450" s="405"/>
      <c r="B450" s="422" t="s">
        <v>43</v>
      </c>
      <c r="C450" s="402" t="s">
        <v>796</v>
      </c>
      <c r="D450" s="416">
        <v>98</v>
      </c>
      <c r="E450" s="417" t="s">
        <v>22</v>
      </c>
      <c r="F450" s="407"/>
      <c r="G450" s="407"/>
      <c r="H450" s="2">
        <f t="shared" si="22"/>
        <v>0</v>
      </c>
    </row>
    <row r="451" spans="1:8" x14ac:dyDescent="0.3">
      <c r="A451" s="405"/>
      <c r="B451" s="422" t="s">
        <v>141</v>
      </c>
      <c r="C451" s="402" t="s">
        <v>797</v>
      </c>
      <c r="D451" s="416">
        <v>13</v>
      </c>
      <c r="E451" s="417" t="s">
        <v>14</v>
      </c>
      <c r="F451" s="407"/>
      <c r="G451" s="407"/>
      <c r="H451" s="2">
        <f t="shared" si="22"/>
        <v>0</v>
      </c>
    </row>
    <row r="452" spans="1:8" x14ac:dyDescent="0.3">
      <c r="A452" s="405"/>
      <c r="B452" s="422" t="s">
        <v>530</v>
      </c>
      <c r="C452" s="402" t="s">
        <v>798</v>
      </c>
      <c r="D452" s="416">
        <v>13</v>
      </c>
      <c r="E452" s="417" t="s">
        <v>14</v>
      </c>
      <c r="F452" s="407"/>
      <c r="G452" s="407"/>
      <c r="H452" s="2">
        <f t="shared" si="22"/>
        <v>0</v>
      </c>
    </row>
    <row r="453" spans="1:8" x14ac:dyDescent="0.3">
      <c r="A453" s="405"/>
      <c r="B453" s="422" t="s">
        <v>532</v>
      </c>
      <c r="C453" s="402" t="s">
        <v>799</v>
      </c>
      <c r="D453" s="416">
        <v>13</v>
      </c>
      <c r="E453" s="417" t="s">
        <v>14</v>
      </c>
      <c r="F453" s="407"/>
      <c r="G453" s="407"/>
      <c r="H453" s="2">
        <f t="shared" si="22"/>
        <v>0</v>
      </c>
    </row>
    <row r="454" spans="1:8" x14ac:dyDescent="0.3">
      <c r="A454" s="405"/>
      <c r="B454" s="422" t="s">
        <v>534</v>
      </c>
      <c r="C454" s="402" t="s">
        <v>800</v>
      </c>
      <c r="D454" s="416">
        <v>130</v>
      </c>
      <c r="E454" s="417" t="s">
        <v>22</v>
      </c>
      <c r="F454" s="407"/>
      <c r="G454" s="407"/>
      <c r="H454" s="2">
        <f t="shared" si="22"/>
        <v>0</v>
      </c>
    </row>
    <row r="455" spans="1:8" x14ac:dyDescent="0.3">
      <c r="A455" s="405"/>
      <c r="B455" s="422" t="s">
        <v>536</v>
      </c>
      <c r="C455" s="402" t="s">
        <v>801</v>
      </c>
      <c r="D455" s="416">
        <v>16</v>
      </c>
      <c r="E455" s="417" t="s">
        <v>14</v>
      </c>
      <c r="F455" s="407"/>
      <c r="G455" s="407"/>
      <c r="H455" s="2">
        <f t="shared" si="22"/>
        <v>0</v>
      </c>
    </row>
    <row r="456" spans="1:8" x14ac:dyDescent="0.3">
      <c r="A456" s="405"/>
      <c r="B456" s="422" t="s">
        <v>538</v>
      </c>
      <c r="C456" s="402" t="s">
        <v>802</v>
      </c>
      <c r="D456" s="416">
        <v>2</v>
      </c>
      <c r="E456" s="417" t="s">
        <v>14</v>
      </c>
      <c r="F456" s="407"/>
      <c r="G456" s="407"/>
      <c r="H456" s="2">
        <f t="shared" si="22"/>
        <v>0</v>
      </c>
    </row>
    <row r="457" spans="1:8" x14ac:dyDescent="0.3">
      <c r="A457" s="405"/>
      <c r="B457" s="422" t="s">
        <v>649</v>
      </c>
      <c r="C457" s="402" t="s">
        <v>789</v>
      </c>
      <c r="D457" s="416">
        <v>32</v>
      </c>
      <c r="E457" s="417" t="s">
        <v>22</v>
      </c>
      <c r="F457" s="407"/>
      <c r="G457" s="407"/>
      <c r="H457" s="2">
        <f t="shared" si="22"/>
        <v>0</v>
      </c>
    </row>
    <row r="458" spans="1:8" x14ac:dyDescent="0.3">
      <c r="A458" s="405"/>
      <c r="B458" s="422" t="s">
        <v>651</v>
      </c>
      <c r="C458" s="402" t="s">
        <v>803</v>
      </c>
      <c r="D458" s="416">
        <v>18</v>
      </c>
      <c r="E458" s="417" t="s">
        <v>22</v>
      </c>
      <c r="F458" s="407"/>
      <c r="G458" s="407"/>
      <c r="H458" s="2">
        <f t="shared" si="22"/>
        <v>0</v>
      </c>
    </row>
    <row r="459" spans="1:8" x14ac:dyDescent="0.3">
      <c r="A459" s="405"/>
      <c r="B459" s="422" t="s">
        <v>653</v>
      </c>
      <c r="C459" s="402" t="s">
        <v>804</v>
      </c>
      <c r="D459" s="416">
        <v>1</v>
      </c>
      <c r="E459" s="417" t="s">
        <v>116</v>
      </c>
      <c r="F459" s="407"/>
      <c r="G459" s="407"/>
      <c r="H459" s="2">
        <f t="shared" si="22"/>
        <v>0</v>
      </c>
    </row>
    <row r="460" spans="1:8" x14ac:dyDescent="0.3">
      <c r="A460" s="405"/>
      <c r="B460" s="422" t="s">
        <v>655</v>
      </c>
      <c r="C460" s="402" t="s">
        <v>805</v>
      </c>
      <c r="D460" s="416">
        <v>2</v>
      </c>
      <c r="E460" s="417" t="s">
        <v>116</v>
      </c>
      <c r="F460" s="407"/>
      <c r="G460" s="407"/>
      <c r="H460" s="2">
        <f t="shared" si="22"/>
        <v>0</v>
      </c>
    </row>
    <row r="461" spans="1:8" x14ac:dyDescent="0.3">
      <c r="A461" s="405"/>
      <c r="B461" s="422" t="s">
        <v>657</v>
      </c>
      <c r="C461" s="402" t="s">
        <v>806</v>
      </c>
      <c r="D461" s="416">
        <v>3</v>
      </c>
      <c r="E461" s="417" t="s">
        <v>116</v>
      </c>
      <c r="F461" s="407"/>
      <c r="G461" s="407"/>
      <c r="H461" s="2">
        <f t="shared" si="22"/>
        <v>0</v>
      </c>
    </row>
    <row r="462" spans="1:8" x14ac:dyDescent="0.3">
      <c r="A462" s="405"/>
      <c r="B462" s="422" t="s">
        <v>659</v>
      </c>
      <c r="C462" s="402" t="s">
        <v>807</v>
      </c>
      <c r="D462" s="416">
        <v>27</v>
      </c>
      <c r="E462" s="417" t="s">
        <v>22</v>
      </c>
      <c r="F462" s="407"/>
      <c r="G462" s="407"/>
      <c r="H462" s="2">
        <f t="shared" si="22"/>
        <v>0</v>
      </c>
    </row>
    <row r="463" spans="1:8" x14ac:dyDescent="0.3">
      <c r="A463" s="405"/>
      <c r="B463" s="422" t="s">
        <v>661</v>
      </c>
      <c r="C463" s="402" t="s">
        <v>808</v>
      </c>
      <c r="D463" s="416">
        <v>1</v>
      </c>
      <c r="E463" s="417" t="s">
        <v>116</v>
      </c>
      <c r="F463" s="407"/>
      <c r="G463" s="407"/>
      <c r="H463" s="2">
        <f t="shared" si="22"/>
        <v>0</v>
      </c>
    </row>
    <row r="464" spans="1:8" x14ac:dyDescent="0.3">
      <c r="A464" s="405"/>
      <c r="B464" s="422" t="s">
        <v>663</v>
      </c>
      <c r="C464" s="402" t="s">
        <v>809</v>
      </c>
      <c r="D464" s="416">
        <v>3</v>
      </c>
      <c r="E464" s="417" t="s">
        <v>116</v>
      </c>
      <c r="F464" s="407"/>
      <c r="G464" s="407"/>
      <c r="H464" s="2">
        <f t="shared" si="22"/>
        <v>0</v>
      </c>
    </row>
    <row r="465" spans="1:8" x14ac:dyDescent="0.3">
      <c r="A465" s="405"/>
      <c r="B465" s="422" t="s">
        <v>665</v>
      </c>
      <c r="C465" s="402" t="s">
        <v>810</v>
      </c>
      <c r="D465" s="416">
        <v>1200</v>
      </c>
      <c r="E465" s="417" t="s">
        <v>22</v>
      </c>
      <c r="F465" s="407"/>
      <c r="G465" s="407"/>
      <c r="H465" s="2">
        <f t="shared" si="22"/>
        <v>0</v>
      </c>
    </row>
    <row r="466" spans="1:8" x14ac:dyDescent="0.3">
      <c r="A466" s="405"/>
      <c r="B466" s="422" t="s">
        <v>667</v>
      </c>
      <c r="C466" s="402" t="s">
        <v>811</v>
      </c>
      <c r="D466" s="416">
        <v>48</v>
      </c>
      <c r="E466" s="417" t="s">
        <v>14</v>
      </c>
      <c r="F466" s="407"/>
      <c r="G466" s="407"/>
      <c r="H466" s="2">
        <f t="shared" si="22"/>
        <v>0</v>
      </c>
    </row>
    <row r="467" spans="1:8" x14ac:dyDescent="0.3">
      <c r="A467" s="405"/>
      <c r="B467" s="422" t="s">
        <v>669</v>
      </c>
      <c r="C467" s="402" t="s">
        <v>812</v>
      </c>
      <c r="D467" s="416">
        <v>48</v>
      </c>
      <c r="E467" s="417" t="s">
        <v>14</v>
      </c>
      <c r="F467" s="407"/>
      <c r="G467" s="407"/>
      <c r="H467" s="2">
        <f t="shared" si="22"/>
        <v>0</v>
      </c>
    </row>
    <row r="468" spans="1:8" x14ac:dyDescent="0.3">
      <c r="A468" s="405"/>
      <c r="B468" s="422" t="s">
        <v>671</v>
      </c>
      <c r="C468" s="402" t="s">
        <v>1003</v>
      </c>
      <c r="D468" s="416">
        <v>1</v>
      </c>
      <c r="E468" s="417" t="s">
        <v>14</v>
      </c>
      <c r="F468" s="407"/>
      <c r="G468" s="407"/>
      <c r="H468" s="2">
        <f t="shared" si="22"/>
        <v>0</v>
      </c>
    </row>
    <row r="469" spans="1:8" x14ac:dyDescent="0.3">
      <c r="A469" s="405"/>
      <c r="B469" s="422" t="s">
        <v>673</v>
      </c>
      <c r="C469" s="402" t="s">
        <v>813</v>
      </c>
      <c r="D469" s="416">
        <v>3</v>
      </c>
      <c r="E469" s="417" t="s">
        <v>14</v>
      </c>
      <c r="F469" s="407"/>
      <c r="G469" s="407"/>
      <c r="H469" s="2">
        <f t="shared" si="22"/>
        <v>0</v>
      </c>
    </row>
    <row r="470" spans="1:8" x14ac:dyDescent="0.3">
      <c r="A470" s="405"/>
      <c r="B470" s="422" t="s">
        <v>674</v>
      </c>
      <c r="C470" s="402" t="s">
        <v>814</v>
      </c>
      <c r="D470" s="416">
        <v>2</v>
      </c>
      <c r="E470" s="417" t="s">
        <v>14</v>
      </c>
      <c r="F470" s="407"/>
      <c r="G470" s="407"/>
      <c r="H470" s="2">
        <f t="shared" si="22"/>
        <v>0</v>
      </c>
    </row>
    <row r="471" spans="1:8" x14ac:dyDescent="0.3">
      <c r="A471" s="405"/>
      <c r="B471" s="422" t="s">
        <v>676</v>
      </c>
      <c r="C471" s="402" t="s">
        <v>815</v>
      </c>
      <c r="D471" s="416">
        <v>11</v>
      </c>
      <c r="E471" s="417" t="s">
        <v>14</v>
      </c>
      <c r="F471" s="407"/>
      <c r="G471" s="407"/>
      <c r="H471" s="2">
        <f t="shared" si="22"/>
        <v>0</v>
      </c>
    </row>
    <row r="472" spans="1:8" x14ac:dyDescent="0.3">
      <c r="A472" s="405"/>
      <c r="B472" s="422" t="s">
        <v>679</v>
      </c>
      <c r="C472" s="402" t="s">
        <v>816</v>
      </c>
      <c r="D472" s="416">
        <v>1</v>
      </c>
      <c r="E472" s="417" t="s">
        <v>14</v>
      </c>
      <c r="F472" s="407"/>
      <c r="G472" s="407"/>
      <c r="H472" s="2">
        <f t="shared" si="22"/>
        <v>0</v>
      </c>
    </row>
    <row r="473" spans="1:8" x14ac:dyDescent="0.3">
      <c r="A473" s="475"/>
      <c r="B473" s="476">
        <v>3</v>
      </c>
      <c r="C473" s="477" t="s">
        <v>876</v>
      </c>
      <c r="D473" s="478"/>
      <c r="E473" s="479"/>
      <c r="F473" s="480"/>
      <c r="G473" s="480"/>
      <c r="H473" s="481"/>
    </row>
    <row r="474" spans="1:8" x14ac:dyDescent="0.3">
      <c r="A474" s="405"/>
      <c r="B474" s="422" t="s">
        <v>45</v>
      </c>
      <c r="C474" s="402" t="s">
        <v>942</v>
      </c>
      <c r="D474" s="416">
        <v>140</v>
      </c>
      <c r="E474" s="417" t="s">
        <v>22</v>
      </c>
      <c r="F474" s="407"/>
      <c r="G474" s="407"/>
      <c r="H474" s="2">
        <f t="shared" si="22"/>
        <v>0</v>
      </c>
    </row>
    <row r="475" spans="1:8" x14ac:dyDescent="0.3">
      <c r="A475" s="405"/>
      <c r="B475" s="422" t="s">
        <v>46</v>
      </c>
      <c r="C475" s="402" t="s">
        <v>943</v>
      </c>
      <c r="D475" s="416">
        <v>10</v>
      </c>
      <c r="E475" s="417" t="s">
        <v>22</v>
      </c>
      <c r="F475" s="407"/>
      <c r="G475" s="407"/>
      <c r="H475" s="2">
        <f t="shared" si="22"/>
        <v>0</v>
      </c>
    </row>
    <row r="476" spans="1:8" x14ac:dyDescent="0.3">
      <c r="A476" s="405"/>
      <c r="B476" s="422" t="s">
        <v>47</v>
      </c>
      <c r="C476" s="402" t="s">
        <v>802</v>
      </c>
      <c r="D476" s="416">
        <v>4</v>
      </c>
      <c r="E476" s="417" t="s">
        <v>14</v>
      </c>
      <c r="F476" s="407"/>
      <c r="G476" s="407"/>
      <c r="H476" s="2">
        <f t="shared" si="22"/>
        <v>0</v>
      </c>
    </row>
    <row r="477" spans="1:8" x14ac:dyDescent="0.3">
      <c r="A477" s="405"/>
      <c r="B477" s="422" t="s">
        <v>545</v>
      </c>
      <c r="C477" s="402" t="s">
        <v>944</v>
      </c>
      <c r="D477" s="416">
        <v>4</v>
      </c>
      <c r="E477" s="417" t="s">
        <v>14</v>
      </c>
      <c r="F477" s="407"/>
      <c r="G477" s="407"/>
      <c r="H477" s="2">
        <f t="shared" si="22"/>
        <v>0</v>
      </c>
    </row>
    <row r="478" spans="1:8" x14ac:dyDescent="0.3">
      <c r="A478" s="405"/>
      <c r="B478" s="422" t="s">
        <v>548</v>
      </c>
      <c r="C478" s="402" t="s">
        <v>945</v>
      </c>
      <c r="D478" s="416">
        <v>10</v>
      </c>
      <c r="E478" s="417" t="s">
        <v>14</v>
      </c>
      <c r="F478" s="407"/>
      <c r="G478" s="407"/>
      <c r="H478" s="2">
        <f t="shared" si="22"/>
        <v>0</v>
      </c>
    </row>
    <row r="479" spans="1:8" x14ac:dyDescent="0.3">
      <c r="A479" s="405"/>
      <c r="B479" s="422" t="s">
        <v>550</v>
      </c>
      <c r="C479" s="402" t="s">
        <v>946</v>
      </c>
      <c r="D479" s="416">
        <v>10</v>
      </c>
      <c r="E479" s="417" t="s">
        <v>22</v>
      </c>
      <c r="F479" s="407"/>
      <c r="G479" s="407"/>
      <c r="H479" s="2">
        <f t="shared" si="22"/>
        <v>0</v>
      </c>
    </row>
    <row r="480" spans="1:8" x14ac:dyDescent="0.3">
      <c r="A480" s="405"/>
      <c r="B480" s="422" t="s">
        <v>552</v>
      </c>
      <c r="C480" s="402" t="s">
        <v>947</v>
      </c>
      <c r="D480" s="416">
        <v>4</v>
      </c>
      <c r="E480" s="417"/>
      <c r="F480" s="407"/>
      <c r="G480" s="407"/>
      <c r="H480" s="2">
        <f t="shared" si="22"/>
        <v>0</v>
      </c>
    </row>
    <row r="481" spans="1:8" x14ac:dyDescent="0.3">
      <c r="A481" s="405"/>
      <c r="B481" s="422" t="s">
        <v>554</v>
      </c>
      <c r="C481" s="402" t="s">
        <v>799</v>
      </c>
      <c r="D481" s="416">
        <v>4</v>
      </c>
      <c r="E481" s="417" t="s">
        <v>14</v>
      </c>
      <c r="F481" s="407"/>
      <c r="G481" s="407"/>
      <c r="H481" s="2">
        <f t="shared" si="22"/>
        <v>0</v>
      </c>
    </row>
    <row r="482" spans="1:8" x14ac:dyDescent="0.3">
      <c r="A482" s="405"/>
      <c r="B482" s="422" t="s">
        <v>556</v>
      </c>
      <c r="C482" s="402" t="s">
        <v>948</v>
      </c>
      <c r="D482" s="416">
        <v>120</v>
      </c>
      <c r="E482" s="417" t="s">
        <v>22</v>
      </c>
      <c r="F482" s="407"/>
      <c r="G482" s="407"/>
      <c r="H482" s="2">
        <f t="shared" si="22"/>
        <v>0</v>
      </c>
    </row>
    <row r="483" spans="1:8" ht="27.6" x14ac:dyDescent="0.3">
      <c r="A483" s="405"/>
      <c r="B483" s="422" t="s">
        <v>558</v>
      </c>
      <c r="C483" s="402" t="s">
        <v>877</v>
      </c>
      <c r="D483" s="416">
        <v>4</v>
      </c>
      <c r="E483" s="417" t="s">
        <v>14</v>
      </c>
      <c r="F483" s="407"/>
      <c r="G483" s="407"/>
      <c r="H483" s="2">
        <f t="shared" ref="H483:H489" si="23">SUM(F483,G483)*D483</f>
        <v>0</v>
      </c>
    </row>
    <row r="484" spans="1:8" x14ac:dyDescent="0.3">
      <c r="A484" s="405"/>
      <c r="B484" s="422" t="s">
        <v>560</v>
      </c>
      <c r="C484" s="402" t="s">
        <v>949</v>
      </c>
      <c r="D484" s="416">
        <v>4</v>
      </c>
      <c r="E484" s="417" t="s">
        <v>14</v>
      </c>
      <c r="F484" s="407"/>
      <c r="G484" s="407"/>
      <c r="H484" s="2">
        <f t="shared" si="23"/>
        <v>0</v>
      </c>
    </row>
    <row r="485" spans="1:8" x14ac:dyDescent="0.3">
      <c r="A485" s="405"/>
      <c r="B485" s="422" t="s">
        <v>562</v>
      </c>
      <c r="C485" s="402" t="s">
        <v>878</v>
      </c>
      <c r="D485" s="416">
        <v>4</v>
      </c>
      <c r="E485" s="417" t="s">
        <v>14</v>
      </c>
      <c r="F485" s="407"/>
      <c r="G485" s="407"/>
      <c r="H485" s="2">
        <f t="shared" si="23"/>
        <v>0</v>
      </c>
    </row>
    <row r="486" spans="1:8" x14ac:dyDescent="0.3">
      <c r="A486" s="405"/>
      <c r="B486" s="422" t="s">
        <v>564</v>
      </c>
      <c r="C486" s="402" t="s">
        <v>879</v>
      </c>
      <c r="D486" s="416">
        <v>4</v>
      </c>
      <c r="E486" s="417" t="s">
        <v>14</v>
      </c>
      <c r="F486" s="407"/>
      <c r="G486" s="407"/>
      <c r="H486" s="2">
        <f t="shared" si="23"/>
        <v>0</v>
      </c>
    </row>
    <row r="487" spans="1:8" x14ac:dyDescent="0.3">
      <c r="A487" s="405"/>
      <c r="B487" s="422" t="s">
        <v>566</v>
      </c>
      <c r="C487" s="402" t="s">
        <v>950</v>
      </c>
      <c r="D487" s="416">
        <v>4</v>
      </c>
      <c r="E487" s="417" t="s">
        <v>14</v>
      </c>
      <c r="F487" s="407"/>
      <c r="G487" s="407"/>
      <c r="H487" s="2">
        <f t="shared" si="23"/>
        <v>0</v>
      </c>
    </row>
    <row r="488" spans="1:8" ht="27.6" x14ac:dyDescent="0.3">
      <c r="A488" s="405"/>
      <c r="B488" s="422" t="s">
        <v>568</v>
      </c>
      <c r="C488" s="402" t="s">
        <v>880</v>
      </c>
      <c r="D488" s="416">
        <v>4</v>
      </c>
      <c r="E488" s="417" t="s">
        <v>14</v>
      </c>
      <c r="F488" s="407"/>
      <c r="G488" s="407"/>
      <c r="H488" s="2">
        <f t="shared" si="23"/>
        <v>0</v>
      </c>
    </row>
    <row r="489" spans="1:8" x14ac:dyDescent="0.3">
      <c r="A489" s="405"/>
      <c r="B489" s="422" t="s">
        <v>569</v>
      </c>
      <c r="C489" s="402" t="s">
        <v>881</v>
      </c>
      <c r="D489" s="416">
        <v>4</v>
      </c>
      <c r="E489" s="417" t="s">
        <v>14</v>
      </c>
      <c r="F489" s="407"/>
      <c r="G489" s="407"/>
      <c r="H489" s="2">
        <f t="shared" si="23"/>
        <v>0</v>
      </c>
    </row>
    <row r="490" spans="1:8" x14ac:dyDescent="0.3">
      <c r="A490" s="482"/>
      <c r="B490" s="483"/>
      <c r="C490" s="484" t="s">
        <v>817</v>
      </c>
      <c r="D490" s="485"/>
      <c r="E490" s="486"/>
      <c r="F490" s="487">
        <f>SUMPRODUCT(F418:F489,D418:D489)</f>
        <v>0</v>
      </c>
      <c r="G490" s="487">
        <f>SUMPRODUCT(G418:G489,D418:D489)</f>
        <v>0</v>
      </c>
      <c r="H490" s="488">
        <f>SUM(H418:H489)</f>
        <v>0</v>
      </c>
    </row>
    <row r="491" spans="1:8" x14ac:dyDescent="0.3">
      <c r="A491" s="495"/>
      <c r="B491" s="496" t="s">
        <v>170</v>
      </c>
      <c r="C491" s="496" t="s">
        <v>818</v>
      </c>
      <c r="D491" s="497"/>
      <c r="E491" s="498"/>
      <c r="F491" s="499"/>
      <c r="G491" s="499"/>
      <c r="H491" s="500"/>
    </row>
    <row r="492" spans="1:8" x14ac:dyDescent="0.3">
      <c r="A492" s="501"/>
      <c r="B492" s="502">
        <v>1</v>
      </c>
      <c r="C492" s="503" t="s">
        <v>819</v>
      </c>
      <c r="D492" s="504"/>
      <c r="E492" s="505"/>
      <c r="F492" s="506"/>
      <c r="G492" s="506"/>
      <c r="H492" s="507"/>
    </row>
    <row r="493" spans="1:8" x14ac:dyDescent="0.3">
      <c r="A493" s="405"/>
      <c r="B493" s="422" t="s">
        <v>16</v>
      </c>
      <c r="C493" s="402" t="s">
        <v>820</v>
      </c>
      <c r="D493" s="416">
        <v>45</v>
      </c>
      <c r="E493" s="417" t="s">
        <v>22</v>
      </c>
      <c r="F493" s="407"/>
      <c r="G493" s="407"/>
      <c r="H493" s="2">
        <f t="shared" ref="H493:H504" si="24">SUM(F493,G493)*D493</f>
        <v>0</v>
      </c>
    </row>
    <row r="494" spans="1:8" x14ac:dyDescent="0.3">
      <c r="A494" s="405"/>
      <c r="B494" s="422" t="s">
        <v>19</v>
      </c>
      <c r="C494" s="402" t="s">
        <v>821</v>
      </c>
      <c r="D494" s="416">
        <v>10</v>
      </c>
      <c r="E494" s="417" t="s">
        <v>22</v>
      </c>
      <c r="F494" s="407"/>
      <c r="G494" s="407"/>
      <c r="H494" s="2">
        <f t="shared" si="24"/>
        <v>0</v>
      </c>
    </row>
    <row r="495" spans="1:8" x14ac:dyDescent="0.3">
      <c r="A495" s="405"/>
      <c r="B495" s="422" t="s">
        <v>21</v>
      </c>
      <c r="C495" s="402" t="s">
        <v>822</v>
      </c>
      <c r="D495" s="416">
        <v>10</v>
      </c>
      <c r="E495" s="417" t="s">
        <v>22</v>
      </c>
      <c r="F495" s="407"/>
      <c r="G495" s="407"/>
      <c r="H495" s="2">
        <f t="shared" si="24"/>
        <v>0</v>
      </c>
    </row>
    <row r="496" spans="1:8" x14ac:dyDescent="0.3">
      <c r="A496" s="405"/>
      <c r="B496" s="422" t="s">
        <v>23</v>
      </c>
      <c r="C496" s="402" t="s">
        <v>823</v>
      </c>
      <c r="D496" s="416">
        <v>20</v>
      </c>
      <c r="E496" s="417" t="s">
        <v>22</v>
      </c>
      <c r="F496" s="407"/>
      <c r="G496" s="407"/>
      <c r="H496" s="2">
        <f t="shared" si="24"/>
        <v>0</v>
      </c>
    </row>
    <row r="497" spans="1:8" x14ac:dyDescent="0.3">
      <c r="A497" s="405"/>
      <c r="B497" s="422" t="s">
        <v>24</v>
      </c>
      <c r="C497" s="402" t="s">
        <v>951</v>
      </c>
      <c r="D497" s="416">
        <v>1</v>
      </c>
      <c r="E497" s="417" t="s">
        <v>14</v>
      </c>
      <c r="F497" s="407"/>
      <c r="G497" s="407"/>
      <c r="H497" s="2">
        <f t="shared" si="24"/>
        <v>0</v>
      </c>
    </row>
    <row r="498" spans="1:8" x14ac:dyDescent="0.3">
      <c r="A498" s="405"/>
      <c r="B498" s="422" t="s">
        <v>25</v>
      </c>
      <c r="C498" s="402" t="s">
        <v>813</v>
      </c>
      <c r="D498" s="416">
        <v>1</v>
      </c>
      <c r="E498" s="417" t="s">
        <v>14</v>
      </c>
      <c r="F498" s="407"/>
      <c r="G498" s="407"/>
      <c r="H498" s="2">
        <f t="shared" si="24"/>
        <v>0</v>
      </c>
    </row>
    <row r="499" spans="1:8" x14ac:dyDescent="0.3">
      <c r="A499" s="405"/>
      <c r="B499" s="422" t="s">
        <v>26</v>
      </c>
      <c r="C499" s="402" t="s">
        <v>1005</v>
      </c>
      <c r="D499" s="416">
        <v>1</v>
      </c>
      <c r="E499" s="417" t="s">
        <v>14</v>
      </c>
      <c r="F499" s="407"/>
      <c r="G499" s="407"/>
      <c r="H499" s="2">
        <f t="shared" si="24"/>
        <v>0</v>
      </c>
    </row>
    <row r="500" spans="1:8" x14ac:dyDescent="0.3">
      <c r="A500" s="405"/>
      <c r="B500" s="422" t="s">
        <v>27</v>
      </c>
      <c r="C500" s="402" t="s">
        <v>814</v>
      </c>
      <c r="D500" s="416">
        <v>2</v>
      </c>
      <c r="E500" s="417" t="s">
        <v>14</v>
      </c>
      <c r="F500" s="407"/>
      <c r="G500" s="407"/>
      <c r="H500" s="2">
        <f t="shared" si="24"/>
        <v>0</v>
      </c>
    </row>
    <row r="501" spans="1:8" x14ac:dyDescent="0.3">
      <c r="A501" s="405"/>
      <c r="B501" s="422" t="s">
        <v>28</v>
      </c>
      <c r="C501" s="402" t="s">
        <v>815</v>
      </c>
      <c r="D501" s="416">
        <v>3</v>
      </c>
      <c r="E501" s="417" t="s">
        <v>14</v>
      </c>
      <c r="F501" s="407"/>
      <c r="G501" s="407"/>
      <c r="H501" s="2">
        <f t="shared" si="24"/>
        <v>0</v>
      </c>
    </row>
    <row r="502" spans="1:8" x14ac:dyDescent="0.3">
      <c r="A502" s="405"/>
      <c r="B502" s="422" t="s">
        <v>29</v>
      </c>
      <c r="C502" s="402" t="s">
        <v>824</v>
      </c>
      <c r="D502" s="416">
        <v>1</v>
      </c>
      <c r="E502" s="417" t="s">
        <v>14</v>
      </c>
      <c r="F502" s="407"/>
      <c r="G502" s="407"/>
      <c r="H502" s="2">
        <f t="shared" si="24"/>
        <v>0</v>
      </c>
    </row>
    <row r="503" spans="1:8" x14ac:dyDescent="0.3">
      <c r="A503" s="405"/>
      <c r="B503" s="422" t="s">
        <v>30</v>
      </c>
      <c r="C503" s="402" t="s">
        <v>825</v>
      </c>
      <c r="D503" s="416">
        <v>13</v>
      </c>
      <c r="E503" s="417" t="s">
        <v>14</v>
      </c>
      <c r="F503" s="407"/>
      <c r="G503" s="407"/>
      <c r="H503" s="2">
        <f t="shared" si="24"/>
        <v>0</v>
      </c>
    </row>
    <row r="504" spans="1:8" x14ac:dyDescent="0.3">
      <c r="A504" s="405"/>
      <c r="B504" s="422" t="s">
        <v>31</v>
      </c>
      <c r="C504" s="402" t="s">
        <v>952</v>
      </c>
      <c r="D504" s="416">
        <v>2</v>
      </c>
      <c r="E504" s="417" t="s">
        <v>14</v>
      </c>
      <c r="F504" s="407"/>
      <c r="G504" s="407"/>
      <c r="H504" s="2">
        <f t="shared" si="24"/>
        <v>0</v>
      </c>
    </row>
    <row r="505" spans="1:8" x14ac:dyDescent="0.3">
      <c r="A505" s="482"/>
      <c r="B505" s="483"/>
      <c r="C505" s="484" t="s">
        <v>826</v>
      </c>
      <c r="D505" s="485"/>
      <c r="E505" s="486"/>
      <c r="F505" s="487">
        <f>SUMPRODUCT(F492:F504,D492:D504)</f>
        <v>0</v>
      </c>
      <c r="G505" s="487">
        <f>SUMPRODUCT(G492:G504,D492:D504)</f>
        <v>0</v>
      </c>
      <c r="H505" s="488">
        <f>SUM(H492:H504)</f>
        <v>0</v>
      </c>
    </row>
    <row r="506" spans="1:8" x14ac:dyDescent="0.3">
      <c r="A506" s="495"/>
      <c r="B506" s="496" t="s">
        <v>174</v>
      </c>
      <c r="C506" s="496" t="s">
        <v>827</v>
      </c>
      <c r="D506" s="497"/>
      <c r="E506" s="498"/>
      <c r="F506" s="499"/>
      <c r="G506" s="499"/>
      <c r="H506" s="500"/>
    </row>
    <row r="507" spans="1:8" x14ac:dyDescent="0.3">
      <c r="A507" s="501"/>
      <c r="B507" s="502">
        <v>1</v>
      </c>
      <c r="C507" s="503" t="s">
        <v>828</v>
      </c>
      <c r="D507" s="504"/>
      <c r="E507" s="505"/>
      <c r="F507" s="506"/>
      <c r="G507" s="506"/>
      <c r="H507" s="507"/>
    </row>
    <row r="508" spans="1:8" x14ac:dyDescent="0.3">
      <c r="A508" s="405"/>
      <c r="B508" s="422" t="s">
        <v>16</v>
      </c>
      <c r="C508" s="402" t="s">
        <v>829</v>
      </c>
      <c r="D508" s="416">
        <v>1</v>
      </c>
      <c r="E508" s="417" t="s">
        <v>14</v>
      </c>
      <c r="F508" s="407"/>
      <c r="G508" s="407"/>
      <c r="H508" s="2">
        <f t="shared" ref="H508:H521" si="25">SUM(F508,G508)*D508</f>
        <v>0</v>
      </c>
    </row>
    <row r="509" spans="1:8" x14ac:dyDescent="0.3">
      <c r="A509" s="405"/>
      <c r="B509" s="422" t="s">
        <v>19</v>
      </c>
      <c r="C509" s="402" t="s">
        <v>807</v>
      </c>
      <c r="D509" s="416">
        <v>70</v>
      </c>
      <c r="E509" s="417" t="s">
        <v>22</v>
      </c>
      <c r="F509" s="407"/>
      <c r="G509" s="407"/>
      <c r="H509" s="2">
        <f t="shared" si="25"/>
        <v>0</v>
      </c>
    </row>
    <row r="510" spans="1:8" x14ac:dyDescent="0.3">
      <c r="A510" s="405"/>
      <c r="B510" s="422" t="s">
        <v>21</v>
      </c>
      <c r="C510" s="402" t="s">
        <v>803</v>
      </c>
      <c r="D510" s="416">
        <v>42</v>
      </c>
      <c r="E510" s="417" t="s">
        <v>22</v>
      </c>
      <c r="F510" s="407"/>
      <c r="G510" s="407"/>
      <c r="H510" s="2">
        <f t="shared" si="25"/>
        <v>0</v>
      </c>
    </row>
    <row r="511" spans="1:8" x14ac:dyDescent="0.3">
      <c r="A511" s="405"/>
      <c r="B511" s="422" t="s">
        <v>23</v>
      </c>
      <c r="C511" s="402" t="s">
        <v>808</v>
      </c>
      <c r="D511" s="416">
        <v>2</v>
      </c>
      <c r="E511" s="417" t="s">
        <v>116</v>
      </c>
      <c r="F511" s="407"/>
      <c r="G511" s="407"/>
      <c r="H511" s="2">
        <f t="shared" si="25"/>
        <v>0</v>
      </c>
    </row>
    <row r="512" spans="1:8" x14ac:dyDescent="0.3">
      <c r="A512" s="405"/>
      <c r="B512" s="422" t="s">
        <v>24</v>
      </c>
      <c r="C512" s="402" t="s">
        <v>804</v>
      </c>
      <c r="D512" s="416">
        <v>2</v>
      </c>
      <c r="E512" s="417" t="s">
        <v>116</v>
      </c>
      <c r="F512" s="407"/>
      <c r="G512" s="407"/>
      <c r="H512" s="2">
        <f t="shared" si="25"/>
        <v>0</v>
      </c>
    </row>
    <row r="513" spans="1:8" x14ac:dyDescent="0.3">
      <c r="A513" s="405"/>
      <c r="B513" s="422" t="s">
        <v>25</v>
      </c>
      <c r="C513" s="402" t="s">
        <v>809</v>
      </c>
      <c r="D513" s="416">
        <v>2</v>
      </c>
      <c r="E513" s="417" t="s">
        <v>116</v>
      </c>
      <c r="F513" s="407"/>
      <c r="G513" s="407"/>
      <c r="H513" s="2">
        <f t="shared" si="25"/>
        <v>0</v>
      </c>
    </row>
    <row r="514" spans="1:8" x14ac:dyDescent="0.3">
      <c r="A514" s="405"/>
      <c r="B514" s="422" t="s">
        <v>26</v>
      </c>
      <c r="C514" s="402" t="s">
        <v>1004</v>
      </c>
      <c r="D514" s="416">
        <v>2</v>
      </c>
      <c r="E514" s="417" t="s">
        <v>116</v>
      </c>
      <c r="F514" s="407"/>
      <c r="G514" s="407"/>
      <c r="H514" s="2">
        <f t="shared" si="25"/>
        <v>0</v>
      </c>
    </row>
    <row r="515" spans="1:8" x14ac:dyDescent="0.3">
      <c r="A515" s="405"/>
      <c r="B515" s="422" t="s">
        <v>27</v>
      </c>
      <c r="C515" s="402" t="s">
        <v>800</v>
      </c>
      <c r="D515" s="416">
        <v>126</v>
      </c>
      <c r="E515" s="417" t="s">
        <v>22</v>
      </c>
      <c r="F515" s="407"/>
      <c r="G515" s="407"/>
      <c r="H515" s="2">
        <f t="shared" si="25"/>
        <v>0</v>
      </c>
    </row>
    <row r="516" spans="1:8" x14ac:dyDescent="0.3">
      <c r="A516" s="405"/>
      <c r="B516" s="422" t="s">
        <v>28</v>
      </c>
      <c r="C516" s="402" t="s">
        <v>801</v>
      </c>
      <c r="D516" s="416">
        <v>75</v>
      </c>
      <c r="E516" s="417" t="s">
        <v>14</v>
      </c>
      <c r="F516" s="407"/>
      <c r="G516" s="407"/>
      <c r="H516" s="2">
        <f t="shared" si="25"/>
        <v>0</v>
      </c>
    </row>
    <row r="517" spans="1:8" x14ac:dyDescent="0.3">
      <c r="A517" s="405"/>
      <c r="B517" s="422" t="s">
        <v>29</v>
      </c>
      <c r="C517" s="402" t="s">
        <v>758</v>
      </c>
      <c r="D517" s="416">
        <v>1</v>
      </c>
      <c r="E517" s="417" t="s">
        <v>14</v>
      </c>
      <c r="F517" s="407"/>
      <c r="G517" s="407"/>
      <c r="H517" s="2">
        <f t="shared" si="25"/>
        <v>0</v>
      </c>
    </row>
    <row r="518" spans="1:8" x14ac:dyDescent="0.3">
      <c r="A518" s="405"/>
      <c r="B518" s="422" t="s">
        <v>30</v>
      </c>
      <c r="C518" s="402" t="s">
        <v>810</v>
      </c>
      <c r="D518" s="416">
        <v>230</v>
      </c>
      <c r="E518" s="417" t="s">
        <v>22</v>
      </c>
      <c r="F518" s="407"/>
      <c r="G518" s="407"/>
      <c r="H518" s="2">
        <f t="shared" si="25"/>
        <v>0</v>
      </c>
    </row>
    <row r="519" spans="1:8" x14ac:dyDescent="0.3">
      <c r="A519" s="405"/>
      <c r="B519" s="422" t="s">
        <v>31</v>
      </c>
      <c r="C519" s="402" t="s">
        <v>795</v>
      </c>
      <c r="D519" s="416">
        <v>9</v>
      </c>
      <c r="E519" s="417" t="s">
        <v>22</v>
      </c>
      <c r="F519" s="407"/>
      <c r="G519" s="407"/>
      <c r="H519" s="2">
        <f t="shared" si="25"/>
        <v>0</v>
      </c>
    </row>
    <row r="520" spans="1:8" x14ac:dyDescent="0.3">
      <c r="A520" s="405"/>
      <c r="B520" s="422" t="s">
        <v>32</v>
      </c>
      <c r="C520" s="402" t="s">
        <v>830</v>
      </c>
      <c r="D520" s="416">
        <v>2</v>
      </c>
      <c r="E520" s="417" t="s">
        <v>14</v>
      </c>
      <c r="F520" s="407"/>
      <c r="G520" s="407"/>
      <c r="H520" s="2">
        <f t="shared" si="25"/>
        <v>0</v>
      </c>
    </row>
    <row r="521" spans="1:8" x14ac:dyDescent="0.3">
      <c r="A521" s="405"/>
      <c r="B521" s="422" t="s">
        <v>33</v>
      </c>
      <c r="C521" s="402" t="s">
        <v>831</v>
      </c>
      <c r="D521" s="416">
        <v>1</v>
      </c>
      <c r="E521" s="417" t="s">
        <v>512</v>
      </c>
      <c r="F521" s="407"/>
      <c r="G521" s="407"/>
      <c r="H521" s="2">
        <f t="shared" si="25"/>
        <v>0</v>
      </c>
    </row>
    <row r="522" spans="1:8" x14ac:dyDescent="0.3">
      <c r="A522" s="482"/>
      <c r="B522" s="483"/>
      <c r="C522" s="484" t="s">
        <v>832</v>
      </c>
      <c r="D522" s="485"/>
      <c r="E522" s="486"/>
      <c r="F522" s="487">
        <f>SUMPRODUCT(F507:F521,D507:D521)</f>
        <v>0</v>
      </c>
      <c r="G522" s="487">
        <f>SUMPRODUCT(G507:G521,D507:D521)</f>
        <v>0</v>
      </c>
      <c r="H522" s="488">
        <f>SUM(H507:H521)</f>
        <v>0</v>
      </c>
    </row>
    <row r="523" spans="1:8" x14ac:dyDescent="0.3">
      <c r="A523" s="495"/>
      <c r="B523" s="496" t="s">
        <v>178</v>
      </c>
      <c r="C523" s="496" t="s">
        <v>833</v>
      </c>
      <c r="D523" s="497"/>
      <c r="E523" s="498"/>
      <c r="F523" s="499"/>
      <c r="G523" s="499"/>
      <c r="H523" s="500"/>
    </row>
    <row r="524" spans="1:8" x14ac:dyDescent="0.3">
      <c r="A524" s="501"/>
      <c r="B524" s="502">
        <v>1</v>
      </c>
      <c r="C524" s="503" t="s">
        <v>834</v>
      </c>
      <c r="D524" s="504"/>
      <c r="E524" s="505"/>
      <c r="F524" s="506"/>
      <c r="G524" s="506"/>
      <c r="H524" s="507"/>
    </row>
    <row r="525" spans="1:8" x14ac:dyDescent="0.3">
      <c r="A525" s="405"/>
      <c r="B525" s="422" t="s">
        <v>16</v>
      </c>
      <c r="C525" s="402" t="s">
        <v>800</v>
      </c>
      <c r="D525" s="416">
        <v>100</v>
      </c>
      <c r="E525" s="417" t="s">
        <v>22</v>
      </c>
      <c r="F525" s="407"/>
      <c r="G525" s="407"/>
      <c r="H525" s="2">
        <f t="shared" ref="H525:H536" si="26">SUM(F525,G525)*D525</f>
        <v>0</v>
      </c>
    </row>
    <row r="526" spans="1:8" x14ac:dyDescent="0.3">
      <c r="A526" s="405"/>
      <c r="B526" s="422" t="s">
        <v>19</v>
      </c>
      <c r="C526" s="402" t="s">
        <v>801</v>
      </c>
      <c r="D526" s="416">
        <v>31</v>
      </c>
      <c r="E526" s="417" t="s">
        <v>14</v>
      </c>
      <c r="F526" s="407"/>
      <c r="G526" s="407"/>
      <c r="H526" s="2">
        <f t="shared" si="26"/>
        <v>0</v>
      </c>
    </row>
    <row r="527" spans="1:8" x14ac:dyDescent="0.3">
      <c r="A527" s="405"/>
      <c r="B527" s="422" t="s">
        <v>21</v>
      </c>
      <c r="C527" s="402" t="s">
        <v>795</v>
      </c>
      <c r="D527" s="416">
        <v>10</v>
      </c>
      <c r="E527" s="417" t="s">
        <v>22</v>
      </c>
      <c r="F527" s="407"/>
      <c r="G527" s="407"/>
      <c r="H527" s="2">
        <f t="shared" si="26"/>
        <v>0</v>
      </c>
    </row>
    <row r="528" spans="1:8" x14ac:dyDescent="0.3">
      <c r="A528" s="405"/>
      <c r="B528" s="422" t="s">
        <v>23</v>
      </c>
      <c r="C528" s="402" t="s">
        <v>980</v>
      </c>
      <c r="D528" s="416">
        <v>1</v>
      </c>
      <c r="E528" s="417" t="s">
        <v>14</v>
      </c>
      <c r="F528" s="407"/>
      <c r="G528" s="407"/>
      <c r="H528" s="2">
        <f t="shared" si="26"/>
        <v>0</v>
      </c>
    </row>
    <row r="529" spans="1:8" x14ac:dyDescent="0.3">
      <c r="A529" s="405"/>
      <c r="B529" s="422" t="s">
        <v>24</v>
      </c>
      <c r="C529" s="402" t="s">
        <v>835</v>
      </c>
      <c r="D529" s="416">
        <v>1</v>
      </c>
      <c r="E529" s="417" t="s">
        <v>14</v>
      </c>
      <c r="F529" s="407"/>
      <c r="G529" s="407"/>
      <c r="H529" s="2">
        <f t="shared" si="26"/>
        <v>0</v>
      </c>
    </row>
    <row r="530" spans="1:8" x14ac:dyDescent="0.3">
      <c r="A530" s="405"/>
      <c r="B530" s="422" t="s">
        <v>25</v>
      </c>
      <c r="C530" s="402" t="s">
        <v>836</v>
      </c>
      <c r="D530" s="416">
        <v>3</v>
      </c>
      <c r="E530" s="417" t="s">
        <v>14</v>
      </c>
      <c r="F530" s="407"/>
      <c r="G530" s="407"/>
      <c r="H530" s="2">
        <f t="shared" si="26"/>
        <v>0</v>
      </c>
    </row>
    <row r="531" spans="1:8" x14ac:dyDescent="0.3">
      <c r="A531" s="405"/>
      <c r="B531" s="422" t="s">
        <v>26</v>
      </c>
      <c r="C531" s="402" t="s">
        <v>837</v>
      </c>
      <c r="D531" s="416">
        <v>1</v>
      </c>
      <c r="E531" s="417" t="s">
        <v>14</v>
      </c>
      <c r="F531" s="407"/>
      <c r="G531" s="407"/>
      <c r="H531" s="2">
        <f t="shared" si="26"/>
        <v>0</v>
      </c>
    </row>
    <row r="532" spans="1:8" x14ac:dyDescent="0.3">
      <c r="A532" s="405"/>
      <c r="B532" s="422" t="s">
        <v>27</v>
      </c>
      <c r="C532" s="402" t="s">
        <v>838</v>
      </c>
      <c r="D532" s="416">
        <v>500</v>
      </c>
      <c r="E532" s="417" t="s">
        <v>22</v>
      </c>
      <c r="F532" s="407"/>
      <c r="G532" s="407"/>
      <c r="H532" s="2">
        <f t="shared" si="26"/>
        <v>0</v>
      </c>
    </row>
    <row r="533" spans="1:8" x14ac:dyDescent="0.3">
      <c r="A533" s="405"/>
      <c r="B533" s="422" t="s">
        <v>28</v>
      </c>
      <c r="C533" s="402" t="s">
        <v>981</v>
      </c>
      <c r="D533" s="416">
        <v>3</v>
      </c>
      <c r="E533" s="417" t="s">
        <v>14</v>
      </c>
      <c r="F533" s="407"/>
      <c r="G533" s="407"/>
      <c r="H533" s="2">
        <f t="shared" si="26"/>
        <v>0</v>
      </c>
    </row>
    <row r="534" spans="1:8" x14ac:dyDescent="0.3">
      <c r="A534" s="405"/>
      <c r="B534" s="422" t="s">
        <v>29</v>
      </c>
      <c r="C534" s="402" t="s">
        <v>982</v>
      </c>
      <c r="D534" s="416">
        <v>3</v>
      </c>
      <c r="E534" s="417" t="s">
        <v>22</v>
      </c>
      <c r="F534" s="407"/>
      <c r="G534" s="407"/>
      <c r="H534" s="2">
        <f t="shared" si="26"/>
        <v>0</v>
      </c>
    </row>
    <row r="535" spans="1:8" x14ac:dyDescent="0.3">
      <c r="A535" s="405"/>
      <c r="B535" s="422" t="s">
        <v>30</v>
      </c>
      <c r="C535" s="402" t="s">
        <v>839</v>
      </c>
      <c r="D535" s="416">
        <v>18</v>
      </c>
      <c r="E535" s="417" t="s">
        <v>14</v>
      </c>
      <c r="F535" s="407"/>
      <c r="G535" s="407"/>
      <c r="H535" s="2">
        <f t="shared" si="26"/>
        <v>0</v>
      </c>
    </row>
    <row r="536" spans="1:8" x14ac:dyDescent="0.3">
      <c r="A536" s="405"/>
      <c r="B536" s="422" t="s">
        <v>31</v>
      </c>
      <c r="C536" s="402" t="s">
        <v>840</v>
      </c>
      <c r="D536" s="416">
        <v>16</v>
      </c>
      <c r="E536" s="417" t="s">
        <v>14</v>
      </c>
      <c r="F536" s="407"/>
      <c r="G536" s="407"/>
      <c r="H536" s="2">
        <f t="shared" si="26"/>
        <v>0</v>
      </c>
    </row>
    <row r="537" spans="1:8" x14ac:dyDescent="0.3">
      <c r="A537" s="482"/>
      <c r="B537" s="483"/>
      <c r="C537" s="484" t="s">
        <v>841</v>
      </c>
      <c r="D537" s="485"/>
      <c r="E537" s="486"/>
      <c r="F537" s="487">
        <f>SUMPRODUCT(F524:F536,D524:D536)</f>
        <v>0</v>
      </c>
      <c r="G537" s="487">
        <f>SUMPRODUCT(G524:G536,D524:D536)</f>
        <v>0</v>
      </c>
      <c r="H537" s="488">
        <f>SUM(H524:H536)</f>
        <v>0</v>
      </c>
    </row>
    <row r="538" spans="1:8" x14ac:dyDescent="0.3">
      <c r="A538" s="495"/>
      <c r="B538" s="496" t="s">
        <v>182</v>
      </c>
      <c r="C538" s="496" t="s">
        <v>842</v>
      </c>
      <c r="D538" s="497"/>
      <c r="E538" s="498"/>
      <c r="F538" s="499"/>
      <c r="G538" s="499"/>
      <c r="H538" s="500"/>
    </row>
    <row r="539" spans="1:8" x14ac:dyDescent="0.3">
      <c r="A539" s="405"/>
      <c r="B539" s="422">
        <v>1</v>
      </c>
      <c r="C539" s="402" t="s">
        <v>843</v>
      </c>
      <c r="D539" s="416">
        <v>5</v>
      </c>
      <c r="E539" s="417" t="s">
        <v>14</v>
      </c>
      <c r="F539" s="407"/>
      <c r="G539" s="407"/>
      <c r="H539" s="2">
        <f t="shared" ref="H539:H541" si="27">SUM(F539,G539)*D539</f>
        <v>0</v>
      </c>
    </row>
    <row r="540" spans="1:8" x14ac:dyDescent="0.3">
      <c r="A540" s="405"/>
      <c r="B540" s="422">
        <v>2</v>
      </c>
      <c r="C540" s="402" t="s">
        <v>844</v>
      </c>
      <c r="D540" s="416">
        <v>51</v>
      </c>
      <c r="E540" s="417" t="s">
        <v>14</v>
      </c>
      <c r="F540" s="419" t="s">
        <v>18</v>
      </c>
      <c r="G540" s="407"/>
      <c r="H540" s="2">
        <f t="shared" si="27"/>
        <v>0</v>
      </c>
    </row>
    <row r="541" spans="1:8" x14ac:dyDescent="0.3">
      <c r="A541" s="405"/>
      <c r="B541" s="422">
        <v>3</v>
      </c>
      <c r="C541" s="402" t="s">
        <v>845</v>
      </c>
      <c r="D541" s="416">
        <v>16</v>
      </c>
      <c r="E541" s="417" t="s">
        <v>14</v>
      </c>
      <c r="F541" s="419" t="s">
        <v>18</v>
      </c>
      <c r="G541" s="407"/>
      <c r="H541" s="2">
        <f t="shared" si="27"/>
        <v>0</v>
      </c>
    </row>
    <row r="542" spans="1:8" x14ac:dyDescent="0.3">
      <c r="A542" s="482"/>
      <c r="B542" s="483"/>
      <c r="C542" s="484" t="s">
        <v>846</v>
      </c>
      <c r="D542" s="485"/>
      <c r="E542" s="486"/>
      <c r="F542" s="487">
        <f>SUMPRODUCT(F539:F541,D539:D541)</f>
        <v>0</v>
      </c>
      <c r="G542" s="487">
        <f>SUMPRODUCT(G539:G541,D539:D541)</f>
        <v>0</v>
      </c>
      <c r="H542" s="488">
        <f>SUM(H539:H541)</f>
        <v>0</v>
      </c>
    </row>
    <row r="543" spans="1:8" ht="16.2" thickBot="1" x14ac:dyDescent="0.35">
      <c r="A543" s="359"/>
      <c r="B543" s="360"/>
      <c r="C543" s="361" t="s">
        <v>186</v>
      </c>
      <c r="D543" s="362"/>
      <c r="E543" s="363"/>
      <c r="F543" s="364">
        <f>F542+F537+F522+F505+F490+F416</f>
        <v>0</v>
      </c>
      <c r="G543" s="364">
        <f>G542+G537+G522+G505+G490+G416</f>
        <v>0</v>
      </c>
      <c r="H543" s="365">
        <f>H542+H537+H522+H505+H490+H416</f>
        <v>0</v>
      </c>
    </row>
    <row r="544" spans="1:8" ht="16.2" thickBot="1" x14ac:dyDescent="0.35">
      <c r="A544" s="292"/>
      <c r="B544" s="293"/>
      <c r="C544" s="294" t="s">
        <v>187</v>
      </c>
      <c r="D544" s="439"/>
      <c r="E544" s="295"/>
      <c r="F544" s="383">
        <f>F543+F329+F264</f>
        <v>0</v>
      </c>
      <c r="G544" s="383">
        <f>G543+G329+G264</f>
        <v>0</v>
      </c>
      <c r="H544" s="28">
        <f>H543+H329+H264</f>
        <v>0</v>
      </c>
    </row>
  </sheetData>
  <sheetProtection algorithmName="SHA-512" hashValue="ONbZyYqh/mKY2PtljB3wusTCOmEMj1knhIKMwiOSleA2MikF3IR7EcRHCIJgrRMyIDwg2RveeiZjIiypy54XWw==" saltValue="JFaIf/WwgSv9ovrTJeQ9Gw==" spinCount="100000" sheet="1" objects="1" scenarios="1" selectLockedCells="1"/>
  <mergeCells count="26">
    <mergeCell ref="C40:H40"/>
    <mergeCell ref="C1:F1"/>
    <mergeCell ref="G1:H2"/>
    <mergeCell ref="A3:H3"/>
    <mergeCell ref="A4:H4"/>
    <mergeCell ref="A5:H5"/>
    <mergeCell ref="A6:H6"/>
    <mergeCell ref="A7:H7"/>
    <mergeCell ref="A8:H8"/>
    <mergeCell ref="F9:G9"/>
    <mergeCell ref="C13:H13"/>
    <mergeCell ref="C28:H28"/>
    <mergeCell ref="C150:H150"/>
    <mergeCell ref="C44:H44"/>
    <mergeCell ref="C53:H53"/>
    <mergeCell ref="C61:H61"/>
    <mergeCell ref="C65:H65"/>
    <mergeCell ref="C80:H80"/>
    <mergeCell ref="C86:H86"/>
    <mergeCell ref="C92:H92"/>
    <mergeCell ref="C139:H139"/>
    <mergeCell ref="C176:H176"/>
    <mergeCell ref="C186:H186"/>
    <mergeCell ref="C190:H190"/>
    <mergeCell ref="C203:H203"/>
    <mergeCell ref="C236:H236"/>
  </mergeCells>
  <hyperlinks>
    <hyperlink ref="D256"/>
    <hyperlink ref="C256" display="          - tomada 2P+T c/ universal"/>
    <hyperlink ref="D263"/>
    <hyperlink ref="C263" display="          - tomada 2P+T c/ universal"/>
    <hyperlink ref="D25"/>
    <hyperlink ref="C25" display="Espelho de pvc 4x2&quot; (100x50mm) com:"/>
    <hyperlink ref="C543" display="Parafusos, porcas e arruelas para perfilados/eletrocalha"/>
    <hyperlink ref="D543"/>
  </hyperlinks>
  <pageMargins left="0.51181102362204722" right="0.51181102362204722" top="1.1811023622047245" bottom="0.78740157480314965" header="0.31496062992125984" footer="0.31496062992125984"/>
  <pageSetup paperSize="9" scale="97" orientation="landscape" horizontalDpi="1200" verticalDpi="1200" r:id="rId1"/>
  <headerFooter>
    <oddHeader>&amp;L&amp;G
BANCO DO ESTADO DO RIO GRANDE DO SUL S. A.
UNIDADE DE ENGENHARIA&amp;RFOLHA &amp;P/&amp;N</oddHeader>
    <oddFooter>&amp;LÁREA:                              EXEC.:                        CONF.:                            AUTORIZ.:      
             &amp;R
FORNECEDOR:                                                                 DATA: __/__/__ 
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opLeftCell="B1" workbookViewId="0">
      <selection activeCell="F23" sqref="F23"/>
    </sheetView>
  </sheetViews>
  <sheetFormatPr defaultRowHeight="14.4" x14ac:dyDescent="0.3"/>
  <cols>
    <col min="2" max="2" width="5.5546875" bestFit="1" customWidth="1"/>
    <col min="3" max="3" width="31.5546875" bestFit="1" customWidth="1"/>
    <col min="4" max="6" width="12.5546875" customWidth="1"/>
    <col min="8" max="8" width="12.44140625" style="29" bestFit="1" customWidth="1"/>
    <col min="9" max="9" width="9.33203125" style="29" customWidth="1"/>
  </cols>
  <sheetData>
    <row r="1" spans="2:9" ht="15" thickBot="1" x14ac:dyDescent="0.35">
      <c r="B1" s="31"/>
      <c r="C1" s="31"/>
      <c r="D1" s="31"/>
      <c r="E1" s="31"/>
      <c r="F1" s="31"/>
      <c r="G1" s="31"/>
      <c r="H1" s="32"/>
      <c r="I1" s="32"/>
    </row>
    <row r="2" spans="2:9" x14ac:dyDescent="0.3">
      <c r="B2" s="33"/>
      <c r="C2" s="539" t="s">
        <v>197</v>
      </c>
      <c r="D2" s="540"/>
      <c r="E2" s="540"/>
      <c r="F2" s="540"/>
      <c r="G2" s="83"/>
      <c r="H2" s="533" t="s">
        <v>188</v>
      </c>
      <c r="I2" s="534"/>
    </row>
    <row r="3" spans="2:9" ht="15" thickBot="1" x14ac:dyDescent="0.35">
      <c r="B3" s="33"/>
      <c r="C3" s="93" t="s">
        <v>189</v>
      </c>
      <c r="D3" s="94" t="s">
        <v>190</v>
      </c>
      <c r="E3" s="94" t="s">
        <v>191</v>
      </c>
      <c r="F3" s="94" t="s">
        <v>210</v>
      </c>
      <c r="G3" s="95"/>
      <c r="H3" s="96" t="s">
        <v>190</v>
      </c>
      <c r="I3" s="97" t="s">
        <v>191</v>
      </c>
    </row>
    <row r="4" spans="2:9" x14ac:dyDescent="0.3">
      <c r="B4" s="535"/>
      <c r="C4" s="84" t="s">
        <v>367</v>
      </c>
      <c r="D4" s="85">
        <f t="shared" ref="D4:D22" si="0">ROUNDUP(H4,0)</f>
        <v>15</v>
      </c>
      <c r="E4" s="85">
        <f t="shared" ref="E4:E22" si="1">ROUNDUP(I4,0)</f>
        <v>11</v>
      </c>
      <c r="F4" s="85">
        <v>2.7</v>
      </c>
      <c r="G4" s="85"/>
      <c r="H4" s="86">
        <v>14.18</v>
      </c>
      <c r="I4" s="98">
        <v>10.76</v>
      </c>
    </row>
    <row r="5" spans="2:9" x14ac:dyDescent="0.3">
      <c r="B5" s="535"/>
      <c r="C5" s="87" t="s">
        <v>368</v>
      </c>
      <c r="D5" s="88">
        <f t="shared" si="0"/>
        <v>48</v>
      </c>
      <c r="E5" s="88">
        <f t="shared" si="1"/>
        <v>95</v>
      </c>
      <c r="F5" s="88">
        <v>2.7</v>
      </c>
      <c r="G5" s="88"/>
      <c r="H5" s="89">
        <v>47.85</v>
      </c>
      <c r="I5" s="99">
        <v>94.49</v>
      </c>
    </row>
    <row r="6" spans="2:9" x14ac:dyDescent="0.3">
      <c r="B6" s="535"/>
      <c r="C6" s="84" t="s">
        <v>206</v>
      </c>
      <c r="D6" s="85">
        <f t="shared" si="0"/>
        <v>65</v>
      </c>
      <c r="E6" s="85">
        <f t="shared" si="1"/>
        <v>196</v>
      </c>
      <c r="F6" s="85">
        <v>2.7</v>
      </c>
      <c r="G6" s="85"/>
      <c r="H6" s="86">
        <v>64.44</v>
      </c>
      <c r="I6" s="98">
        <v>195.56</v>
      </c>
    </row>
    <row r="7" spans="2:9" x14ac:dyDescent="0.3">
      <c r="B7" s="535"/>
      <c r="C7" s="87" t="s">
        <v>205</v>
      </c>
      <c r="D7" s="88">
        <f t="shared" si="0"/>
        <v>32</v>
      </c>
      <c r="E7" s="88">
        <f t="shared" si="1"/>
        <v>48</v>
      </c>
      <c r="F7" s="88">
        <v>2.7</v>
      </c>
      <c r="G7" s="88"/>
      <c r="H7" s="89">
        <v>31.36</v>
      </c>
      <c r="I7" s="99">
        <v>47.47</v>
      </c>
    </row>
    <row r="8" spans="2:9" x14ac:dyDescent="0.3">
      <c r="B8" s="535"/>
      <c r="C8" s="84" t="s">
        <v>369</v>
      </c>
      <c r="D8" s="85">
        <f t="shared" si="0"/>
        <v>8</v>
      </c>
      <c r="E8" s="85">
        <f t="shared" si="1"/>
        <v>4</v>
      </c>
      <c r="F8" s="85">
        <v>2.6</v>
      </c>
      <c r="G8" s="85"/>
      <c r="H8" s="86">
        <v>7.58</v>
      </c>
      <c r="I8" s="98">
        <v>3.3</v>
      </c>
    </row>
    <row r="9" spans="2:9" x14ac:dyDescent="0.3">
      <c r="B9" s="535"/>
      <c r="C9" s="87" t="s">
        <v>193</v>
      </c>
      <c r="D9" s="88">
        <f t="shared" si="0"/>
        <v>15</v>
      </c>
      <c r="E9" s="88">
        <f t="shared" si="1"/>
        <v>9</v>
      </c>
      <c r="F9" s="88">
        <v>2.4</v>
      </c>
      <c r="G9" s="88"/>
      <c r="H9" s="89">
        <v>14.82</v>
      </c>
      <c r="I9" s="99">
        <v>8.4600000000000009</v>
      </c>
    </row>
    <row r="10" spans="2:9" x14ac:dyDescent="0.3">
      <c r="B10" s="535"/>
      <c r="C10" s="84" t="s">
        <v>192</v>
      </c>
      <c r="D10" s="85">
        <f t="shared" ref="D10" si="2">ROUNDUP(H10,0)</f>
        <v>14</v>
      </c>
      <c r="E10" s="85">
        <f t="shared" ref="E10" si="3">ROUNDUP(I10,0)</f>
        <v>11</v>
      </c>
      <c r="F10" s="85">
        <v>2.4</v>
      </c>
      <c r="G10" s="85"/>
      <c r="H10" s="86">
        <v>13.76</v>
      </c>
      <c r="I10" s="98">
        <v>10.15</v>
      </c>
    </row>
    <row r="11" spans="2:9" x14ac:dyDescent="0.3">
      <c r="B11" s="535"/>
      <c r="C11" s="87" t="s">
        <v>195</v>
      </c>
      <c r="D11" s="88">
        <f t="shared" si="0"/>
        <v>16</v>
      </c>
      <c r="E11" s="88">
        <f t="shared" si="1"/>
        <v>13</v>
      </c>
      <c r="F11" s="88">
        <v>2.4</v>
      </c>
      <c r="G11" s="88"/>
      <c r="H11" s="89">
        <v>15.26</v>
      </c>
      <c r="I11" s="99">
        <v>12.14</v>
      </c>
    </row>
    <row r="12" spans="2:9" x14ac:dyDescent="0.3">
      <c r="B12" s="535"/>
      <c r="C12" s="84" t="s">
        <v>196</v>
      </c>
      <c r="D12" s="85">
        <f t="shared" si="0"/>
        <v>14</v>
      </c>
      <c r="E12" s="85">
        <f t="shared" si="1"/>
        <v>10</v>
      </c>
      <c r="F12" s="85">
        <v>2.4</v>
      </c>
      <c r="G12" s="85"/>
      <c r="H12" s="86">
        <v>13.48</v>
      </c>
      <c r="I12" s="98">
        <v>9.94</v>
      </c>
    </row>
    <row r="13" spans="2:9" x14ac:dyDescent="0.3">
      <c r="B13" s="535"/>
      <c r="C13" s="87" t="s">
        <v>203</v>
      </c>
      <c r="D13" s="88">
        <f t="shared" si="0"/>
        <v>20</v>
      </c>
      <c r="E13" s="88">
        <f t="shared" si="1"/>
        <v>18</v>
      </c>
      <c r="F13" s="88">
        <v>2.4500000000000002</v>
      </c>
      <c r="G13" s="88"/>
      <c r="H13" s="89">
        <v>19.7</v>
      </c>
      <c r="I13" s="99">
        <v>17.36</v>
      </c>
    </row>
    <row r="14" spans="2:9" x14ac:dyDescent="0.3">
      <c r="B14" s="535"/>
      <c r="C14" s="84" t="s">
        <v>370</v>
      </c>
      <c r="D14" s="85">
        <f t="shared" si="0"/>
        <v>14</v>
      </c>
      <c r="E14" s="85">
        <f t="shared" si="1"/>
        <v>10</v>
      </c>
      <c r="F14" s="85">
        <v>3</v>
      </c>
      <c r="G14" s="85"/>
      <c r="H14" s="86">
        <v>13.12</v>
      </c>
      <c r="I14" s="98">
        <v>9.11</v>
      </c>
    </row>
    <row r="15" spans="2:9" x14ac:dyDescent="0.3">
      <c r="B15" s="535"/>
      <c r="C15" s="87" t="s">
        <v>202</v>
      </c>
      <c r="D15" s="88">
        <f t="shared" si="0"/>
        <v>20</v>
      </c>
      <c r="E15" s="88">
        <f t="shared" si="1"/>
        <v>18</v>
      </c>
      <c r="F15" s="88">
        <v>2.4</v>
      </c>
      <c r="G15" s="88"/>
      <c r="H15" s="89">
        <v>19.02</v>
      </c>
      <c r="I15" s="99">
        <v>17.87</v>
      </c>
    </row>
    <row r="16" spans="2:9" x14ac:dyDescent="0.3">
      <c r="B16" s="535"/>
      <c r="C16" s="84" t="s">
        <v>371</v>
      </c>
      <c r="D16" s="85">
        <f t="shared" si="0"/>
        <v>10</v>
      </c>
      <c r="E16" s="85">
        <f t="shared" si="1"/>
        <v>6</v>
      </c>
      <c r="F16" s="85">
        <v>3</v>
      </c>
      <c r="G16" s="85"/>
      <c r="H16" s="86">
        <v>9.4499999999999993</v>
      </c>
      <c r="I16" s="98">
        <v>5.39</v>
      </c>
    </row>
    <row r="17" spans="2:9" x14ac:dyDescent="0.3">
      <c r="B17" s="535"/>
      <c r="C17" s="87" t="s">
        <v>194</v>
      </c>
      <c r="D17" s="88">
        <f t="shared" si="0"/>
        <v>18</v>
      </c>
      <c r="E17" s="88">
        <f t="shared" si="1"/>
        <v>9</v>
      </c>
      <c r="F17" s="88">
        <v>2.4</v>
      </c>
      <c r="G17" s="88"/>
      <c r="H17" s="89">
        <v>17.059999999999999</v>
      </c>
      <c r="I17" s="99">
        <v>8.6</v>
      </c>
    </row>
    <row r="18" spans="2:9" x14ac:dyDescent="0.3">
      <c r="B18" s="535"/>
      <c r="C18" s="84" t="s">
        <v>207</v>
      </c>
      <c r="D18" s="85">
        <f t="shared" si="0"/>
        <v>11</v>
      </c>
      <c r="E18" s="85">
        <f t="shared" si="1"/>
        <v>7</v>
      </c>
      <c r="F18" s="85">
        <v>2.35</v>
      </c>
      <c r="G18" s="85"/>
      <c r="H18" s="86">
        <v>10.68</v>
      </c>
      <c r="I18" s="98">
        <v>6.37</v>
      </c>
    </row>
    <row r="19" spans="2:9" x14ac:dyDescent="0.3">
      <c r="B19" s="535"/>
      <c r="C19" s="87" t="s">
        <v>208</v>
      </c>
      <c r="D19" s="88">
        <f t="shared" si="0"/>
        <v>11</v>
      </c>
      <c r="E19" s="88">
        <f t="shared" si="1"/>
        <v>5</v>
      </c>
      <c r="F19" s="88">
        <v>2.35</v>
      </c>
      <c r="G19" s="88"/>
      <c r="H19" s="89">
        <v>10.25</v>
      </c>
      <c r="I19" s="99">
        <v>4.83</v>
      </c>
    </row>
    <row r="20" spans="2:9" x14ac:dyDescent="0.3">
      <c r="B20" s="535"/>
      <c r="C20" s="84" t="s">
        <v>200</v>
      </c>
      <c r="D20" s="85">
        <f t="shared" si="0"/>
        <v>11</v>
      </c>
      <c r="E20" s="85">
        <f t="shared" si="1"/>
        <v>7</v>
      </c>
      <c r="F20" s="85">
        <v>2.4</v>
      </c>
      <c r="G20" s="85"/>
      <c r="H20" s="86">
        <v>10.74</v>
      </c>
      <c r="I20" s="98">
        <v>6.87</v>
      </c>
    </row>
    <row r="21" spans="2:9" x14ac:dyDescent="0.3">
      <c r="B21" s="535"/>
      <c r="C21" s="87" t="s">
        <v>372</v>
      </c>
      <c r="D21" s="88">
        <f t="shared" si="0"/>
        <v>15</v>
      </c>
      <c r="E21" s="88">
        <f t="shared" si="1"/>
        <v>11</v>
      </c>
      <c r="F21" s="88">
        <v>2.4</v>
      </c>
      <c r="G21" s="88"/>
      <c r="H21" s="89">
        <v>14.41</v>
      </c>
      <c r="I21" s="99">
        <v>10.96</v>
      </c>
    </row>
    <row r="22" spans="2:9" ht="15" thickBot="1" x14ac:dyDescent="0.35">
      <c r="B22" s="535"/>
      <c r="C22" s="90" t="s">
        <v>373</v>
      </c>
      <c r="D22" s="91">
        <f t="shared" si="0"/>
        <v>16</v>
      </c>
      <c r="E22" s="91">
        <f t="shared" si="1"/>
        <v>14</v>
      </c>
      <c r="F22" s="91">
        <v>3</v>
      </c>
      <c r="G22" s="91"/>
      <c r="H22" s="92">
        <v>15.14</v>
      </c>
      <c r="I22" s="100">
        <v>13.73</v>
      </c>
    </row>
    <row r="23" spans="2:9" x14ac:dyDescent="0.3">
      <c r="B23" s="30"/>
      <c r="C23" s="35"/>
      <c r="D23" s="36"/>
      <c r="E23" s="36"/>
      <c r="F23" s="36"/>
      <c r="G23" s="36"/>
      <c r="H23" s="37"/>
      <c r="I23" s="37"/>
    </row>
    <row r="24" spans="2:9" x14ac:dyDescent="0.3">
      <c r="B24" s="30"/>
      <c r="C24" s="41" t="s">
        <v>209</v>
      </c>
      <c r="D24" s="42">
        <f>SUM(D4:D22)</f>
        <v>373</v>
      </c>
      <c r="E24" s="42">
        <f>SUM(E4:E22)</f>
        <v>502</v>
      </c>
      <c r="F24" s="42"/>
      <c r="G24" s="42"/>
      <c r="H24" s="43">
        <f>SUM(H4:H22)</f>
        <v>362.29999999999995</v>
      </c>
      <c r="I24" s="43">
        <f>SUM(I4:I22)</f>
        <v>493.35999999999996</v>
      </c>
    </row>
    <row r="25" spans="2:9" x14ac:dyDescent="0.3">
      <c r="B25" s="33"/>
      <c r="C25" s="33"/>
      <c r="D25" s="34"/>
      <c r="E25" s="34"/>
      <c r="F25" s="34"/>
      <c r="G25" s="33"/>
      <c r="H25" s="33"/>
      <c r="I25" s="40"/>
    </row>
    <row r="26" spans="2:9" x14ac:dyDescent="0.3">
      <c r="B26" s="536"/>
      <c r="C26" s="537" t="s">
        <v>198</v>
      </c>
      <c r="D26" s="537"/>
      <c r="E26" s="38">
        <f>I24</f>
        <v>493.35999999999996</v>
      </c>
      <c r="F26" s="33"/>
      <c r="G26" s="33"/>
      <c r="H26" s="33"/>
      <c r="I26" s="33"/>
    </row>
    <row r="27" spans="2:9" x14ac:dyDescent="0.3">
      <c r="B27" s="536"/>
      <c r="C27" s="538" t="s">
        <v>199</v>
      </c>
      <c r="D27" s="538"/>
      <c r="E27" s="39">
        <v>538.25</v>
      </c>
      <c r="F27" s="33"/>
      <c r="G27" s="33"/>
      <c r="H27" s="33"/>
      <c r="I27" s="33"/>
    </row>
    <row r="28" spans="2:9" x14ac:dyDescent="0.3">
      <c r="B28" s="33"/>
      <c r="C28" s="33"/>
      <c r="D28" s="33"/>
      <c r="E28" s="33"/>
      <c r="F28" s="33"/>
      <c r="G28" s="33"/>
      <c r="H28" s="33"/>
      <c r="I28" s="33"/>
    </row>
  </sheetData>
  <mergeCells count="6">
    <mergeCell ref="H2:I2"/>
    <mergeCell ref="B4:B22"/>
    <mergeCell ref="B26:B27"/>
    <mergeCell ref="C26:D26"/>
    <mergeCell ref="C27:D27"/>
    <mergeCell ref="C2:F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1"/>
  <sheetViews>
    <sheetView topLeftCell="A13" workbookViewId="0">
      <selection activeCell="D26" sqref="D26"/>
    </sheetView>
  </sheetViews>
  <sheetFormatPr defaultRowHeight="14.4" x14ac:dyDescent="0.3"/>
  <cols>
    <col min="1" max="1" width="6.44140625" style="211" customWidth="1"/>
    <col min="2" max="2" width="24.5546875" style="211" bestFit="1" customWidth="1"/>
    <col min="3" max="3" width="28.88671875" style="211" bestFit="1" customWidth="1"/>
    <col min="4" max="4" width="24" style="211" bestFit="1" customWidth="1"/>
    <col min="5" max="5" width="15.109375" style="211" bestFit="1" customWidth="1"/>
    <col min="6" max="6" width="12.33203125" style="211" customWidth="1"/>
    <col min="7" max="8" width="9.109375" style="212"/>
    <col min="9" max="9" width="6.44140625" style="212" bestFit="1" customWidth="1"/>
    <col min="10" max="10" width="9.109375" style="212"/>
    <col min="11" max="11" width="9.109375" style="193"/>
  </cols>
  <sheetData>
    <row r="1" spans="3:6" ht="15" thickBot="1" x14ac:dyDescent="0.35"/>
    <row r="2" spans="3:6" ht="15" thickBot="1" x14ac:dyDescent="0.35">
      <c r="C2" s="558" t="s">
        <v>211</v>
      </c>
      <c r="D2" s="560"/>
      <c r="E2" s="560"/>
      <c r="F2" s="559"/>
    </row>
    <row r="3" spans="3:6" x14ac:dyDescent="0.3">
      <c r="C3" s="213" t="s">
        <v>223</v>
      </c>
      <c r="D3" s="183" t="s">
        <v>212</v>
      </c>
      <c r="E3" s="214" t="s">
        <v>214</v>
      </c>
      <c r="F3" s="184" t="s">
        <v>191</v>
      </c>
    </row>
    <row r="4" spans="3:6" x14ac:dyDescent="0.3">
      <c r="C4" s="215" t="s">
        <v>215</v>
      </c>
      <c r="D4" s="186">
        <v>48</v>
      </c>
      <c r="E4" s="216">
        <v>2.2000000000000002</v>
      </c>
      <c r="F4" s="187">
        <f>E4*D4</f>
        <v>105.60000000000001</v>
      </c>
    </row>
    <row r="5" spans="3:6" ht="15" thickBot="1" x14ac:dyDescent="0.35">
      <c r="C5" s="217" t="s">
        <v>213</v>
      </c>
      <c r="D5" s="218"/>
      <c r="E5" s="219"/>
      <c r="F5" s="220">
        <f>ROUNDUP((SUM(F4:F4)),0)</f>
        <v>106</v>
      </c>
    </row>
    <row r="6" spans="3:6" ht="15" thickBot="1" x14ac:dyDescent="0.35"/>
    <row r="7" spans="3:6" ht="15" thickBot="1" x14ac:dyDescent="0.35">
      <c r="C7" s="558" t="s">
        <v>217</v>
      </c>
      <c r="D7" s="560"/>
      <c r="E7" s="559"/>
    </row>
    <row r="8" spans="3:6" x14ac:dyDescent="0.3">
      <c r="C8" s="564" t="s">
        <v>2</v>
      </c>
      <c r="D8" s="565"/>
      <c r="E8" s="221" t="s">
        <v>222</v>
      </c>
      <c r="F8" s="222"/>
    </row>
    <row r="9" spans="3:6" x14ac:dyDescent="0.3">
      <c r="C9" s="542" t="s">
        <v>218</v>
      </c>
      <c r="D9" s="587"/>
      <c r="E9" s="223">
        <v>35</v>
      </c>
    </row>
    <row r="10" spans="3:6" x14ac:dyDescent="0.3">
      <c r="C10" s="542" t="s">
        <v>219</v>
      </c>
      <c r="D10" s="587"/>
      <c r="E10" s="223">
        <v>57</v>
      </c>
    </row>
    <row r="11" spans="3:6" x14ac:dyDescent="0.3">
      <c r="C11" s="542" t="s">
        <v>220</v>
      </c>
      <c r="D11" s="587"/>
      <c r="E11" s="223">
        <v>6</v>
      </c>
    </row>
    <row r="12" spans="3:6" ht="15" thickBot="1" x14ac:dyDescent="0.35">
      <c r="C12" s="566" t="s">
        <v>221</v>
      </c>
      <c r="D12" s="567"/>
      <c r="E12" s="224">
        <v>0</v>
      </c>
    </row>
    <row r="13" spans="3:6" ht="15" thickBot="1" x14ac:dyDescent="0.35">
      <c r="C13" s="225"/>
      <c r="D13" s="225"/>
      <c r="E13" s="194"/>
    </row>
    <row r="14" spans="3:6" ht="15" thickBot="1" x14ac:dyDescent="0.35">
      <c r="C14" s="558" t="s">
        <v>858</v>
      </c>
      <c r="D14" s="559"/>
      <c r="E14" s="194"/>
    </row>
    <row r="15" spans="3:6" x14ac:dyDescent="0.3">
      <c r="C15" s="226" t="s">
        <v>189</v>
      </c>
      <c r="D15" s="227" t="s">
        <v>191</v>
      </c>
      <c r="E15" s="194"/>
    </row>
    <row r="16" spans="3:6" x14ac:dyDescent="0.3">
      <c r="C16" s="358" t="s">
        <v>206</v>
      </c>
      <c r="D16" s="229">
        <v>36</v>
      </c>
      <c r="E16" s="194"/>
    </row>
    <row r="17" spans="3:5" x14ac:dyDescent="0.3">
      <c r="C17" s="358" t="s">
        <v>369</v>
      </c>
      <c r="D17" s="229">
        <v>4</v>
      </c>
      <c r="E17" s="194"/>
    </row>
    <row r="18" spans="3:5" x14ac:dyDescent="0.3">
      <c r="C18" s="358" t="s">
        <v>194</v>
      </c>
      <c r="D18" s="229">
        <v>7</v>
      </c>
      <c r="E18" s="194"/>
    </row>
    <row r="19" spans="3:5" x14ac:dyDescent="0.3">
      <c r="C19" s="358" t="s">
        <v>207</v>
      </c>
      <c r="D19" s="229">
        <v>7</v>
      </c>
      <c r="E19" s="194"/>
    </row>
    <row r="20" spans="3:5" x14ac:dyDescent="0.3">
      <c r="C20" s="358" t="s">
        <v>208</v>
      </c>
      <c r="D20" s="229">
        <v>5</v>
      </c>
      <c r="E20" s="194"/>
    </row>
    <row r="21" spans="3:5" x14ac:dyDescent="0.3">
      <c r="C21" s="358" t="s">
        <v>200</v>
      </c>
      <c r="D21" s="229">
        <v>7</v>
      </c>
      <c r="E21" s="194"/>
    </row>
    <row r="22" spans="3:5" ht="15" thickBot="1" x14ac:dyDescent="0.35">
      <c r="C22" s="354" t="s">
        <v>213</v>
      </c>
      <c r="D22" s="231">
        <f>ROUNDUP((SUM(D16:D21)),0)</f>
        <v>66</v>
      </c>
      <c r="E22" s="194"/>
    </row>
    <row r="23" spans="3:5" ht="15" thickBot="1" x14ac:dyDescent="0.35">
      <c r="C23" s="356"/>
      <c r="D23" s="356"/>
      <c r="E23" s="194"/>
    </row>
    <row r="24" spans="3:5" ht="15" thickBot="1" x14ac:dyDescent="0.35">
      <c r="C24" s="558" t="s">
        <v>859</v>
      </c>
      <c r="D24" s="559"/>
    </row>
    <row r="25" spans="3:5" x14ac:dyDescent="0.3">
      <c r="C25" s="226" t="s">
        <v>189</v>
      </c>
      <c r="D25" s="227" t="s">
        <v>191</v>
      </c>
    </row>
    <row r="26" spans="3:5" x14ac:dyDescent="0.3">
      <c r="C26" s="228" t="str">
        <f>'AMBIENTES E ÁREAS'!C4</f>
        <v>HALL</v>
      </c>
      <c r="D26" s="229">
        <f>'AMBIENTES E ÁREAS'!E4</f>
        <v>11</v>
      </c>
    </row>
    <row r="27" spans="3:5" ht="15" thickBot="1" x14ac:dyDescent="0.35">
      <c r="C27" s="230" t="s">
        <v>213</v>
      </c>
      <c r="D27" s="231">
        <f>ROUNDUP((SUM(D26:D26)),0)</f>
        <v>11</v>
      </c>
    </row>
    <row r="28" spans="3:5" ht="15" thickBot="1" x14ac:dyDescent="0.35"/>
    <row r="29" spans="3:5" ht="15" thickBot="1" x14ac:dyDescent="0.35">
      <c r="C29" s="561" t="s">
        <v>249</v>
      </c>
      <c r="D29" s="563"/>
    </row>
    <row r="30" spans="3:5" x14ac:dyDescent="0.3">
      <c r="C30" s="232" t="s">
        <v>189</v>
      </c>
      <c r="D30" s="233" t="s">
        <v>191</v>
      </c>
    </row>
    <row r="31" spans="3:5" x14ac:dyDescent="0.3">
      <c r="C31" s="196"/>
      <c r="D31" s="234">
        <f>C31*B31</f>
        <v>0</v>
      </c>
    </row>
    <row r="32" spans="3:5" x14ac:dyDescent="0.3">
      <c r="C32" s="196"/>
      <c r="D32" s="234">
        <f>C32*B32</f>
        <v>0</v>
      </c>
    </row>
    <row r="33" spans="2:6" x14ac:dyDescent="0.3">
      <c r="C33" s="196"/>
      <c r="D33" s="234">
        <f>C33*B33</f>
        <v>0</v>
      </c>
    </row>
    <row r="34" spans="2:6" ht="15" thickBot="1" x14ac:dyDescent="0.35">
      <c r="C34" s="235" t="s">
        <v>213</v>
      </c>
      <c r="D34" s="236">
        <f>ROUNDUP((SUM(D31:D33)),0)</f>
        <v>0</v>
      </c>
    </row>
    <row r="35" spans="2:6" ht="15" thickBot="1" x14ac:dyDescent="0.35">
      <c r="C35" s="225"/>
      <c r="D35" s="225"/>
      <c r="E35" s="194"/>
    </row>
    <row r="36" spans="2:6" ht="15" thickBot="1" x14ac:dyDescent="0.35">
      <c r="B36" s="558" t="s">
        <v>396</v>
      </c>
      <c r="C36" s="560"/>
      <c r="D36" s="560"/>
      <c r="E36" s="560"/>
      <c r="F36" s="559"/>
    </row>
    <row r="37" spans="2:6" x14ac:dyDescent="0.3">
      <c r="B37" s="182" t="s">
        <v>189</v>
      </c>
      <c r="C37" s="183" t="s">
        <v>223</v>
      </c>
      <c r="D37" s="183" t="s">
        <v>212</v>
      </c>
      <c r="E37" s="183" t="s">
        <v>214</v>
      </c>
      <c r="F37" s="184" t="s">
        <v>191</v>
      </c>
    </row>
    <row r="38" spans="2:6" x14ac:dyDescent="0.3">
      <c r="B38" s="588" t="s">
        <v>397</v>
      </c>
      <c r="C38" s="185" t="s">
        <v>215</v>
      </c>
      <c r="D38" s="186">
        <v>0.69499999999999995</v>
      </c>
      <c r="E38" s="185">
        <v>1.8</v>
      </c>
      <c r="F38" s="187">
        <f>E38*D38</f>
        <v>1.2509999999999999</v>
      </c>
    </row>
    <row r="39" spans="2:6" x14ac:dyDescent="0.3">
      <c r="B39" s="588"/>
      <c r="C39" s="185" t="s">
        <v>216</v>
      </c>
      <c r="D39" s="186">
        <v>0.69499999999999995</v>
      </c>
      <c r="E39" s="185">
        <v>1.8</v>
      </c>
      <c r="F39" s="187">
        <f>E39*D39</f>
        <v>1.2509999999999999</v>
      </c>
    </row>
    <row r="40" spans="2:6" x14ac:dyDescent="0.3">
      <c r="B40" s="588"/>
      <c r="C40" s="185" t="s">
        <v>261</v>
      </c>
      <c r="D40" s="186">
        <v>4.45</v>
      </c>
      <c r="E40" s="185">
        <v>3</v>
      </c>
      <c r="F40" s="187">
        <f t="shared" ref="F40:F43" si="0">E40*D40</f>
        <v>13.350000000000001</v>
      </c>
    </row>
    <row r="41" spans="2:6" x14ac:dyDescent="0.3">
      <c r="B41" s="588"/>
      <c r="C41" s="185" t="s">
        <v>262</v>
      </c>
      <c r="D41" s="186">
        <v>4.5</v>
      </c>
      <c r="E41" s="185">
        <v>3</v>
      </c>
      <c r="F41" s="187">
        <f t="shared" si="0"/>
        <v>13.5</v>
      </c>
    </row>
    <row r="42" spans="2:6" x14ac:dyDescent="0.3">
      <c r="B42" s="588"/>
      <c r="C42" s="185" t="s">
        <v>263</v>
      </c>
      <c r="D42" s="186">
        <v>1.63</v>
      </c>
      <c r="E42" s="185">
        <v>3</v>
      </c>
      <c r="F42" s="187">
        <f t="shared" si="0"/>
        <v>4.8899999999999997</v>
      </c>
    </row>
    <row r="43" spans="2:6" x14ac:dyDescent="0.3">
      <c r="B43" s="588"/>
      <c r="C43" s="185" t="s">
        <v>264</v>
      </c>
      <c r="D43" s="186">
        <v>2.89</v>
      </c>
      <c r="E43" s="185">
        <v>3</v>
      </c>
      <c r="F43" s="187">
        <f t="shared" si="0"/>
        <v>8.67</v>
      </c>
    </row>
    <row r="44" spans="2:6" x14ac:dyDescent="0.3">
      <c r="B44" s="589"/>
      <c r="C44" s="188" t="s">
        <v>209</v>
      </c>
      <c r="D44" s="189"/>
      <c r="E44" s="188"/>
      <c r="F44" s="190">
        <f>ROUNDUP((SUM(F38:F43)),0)</f>
        <v>43</v>
      </c>
    </row>
    <row r="45" spans="2:6" x14ac:dyDescent="0.3">
      <c r="B45" s="588" t="s">
        <v>398</v>
      </c>
      <c r="C45" s="185" t="s">
        <v>215</v>
      </c>
      <c r="D45" s="186">
        <v>1.2</v>
      </c>
      <c r="E45" s="185">
        <v>3</v>
      </c>
      <c r="F45" s="187">
        <f>E45*D45</f>
        <v>3.5999999999999996</v>
      </c>
    </row>
    <row r="46" spans="2:6" x14ac:dyDescent="0.3">
      <c r="B46" s="588"/>
      <c r="C46" s="185" t="s">
        <v>216</v>
      </c>
      <c r="D46" s="186">
        <v>3.85</v>
      </c>
      <c r="E46" s="185">
        <v>3</v>
      </c>
      <c r="F46" s="187">
        <f>E46*D46</f>
        <v>11.55</v>
      </c>
    </row>
    <row r="47" spans="2:6" x14ac:dyDescent="0.3">
      <c r="B47" s="588"/>
      <c r="C47" s="185" t="s">
        <v>261</v>
      </c>
      <c r="D47" s="186">
        <v>1.52</v>
      </c>
      <c r="E47" s="185">
        <v>3</v>
      </c>
      <c r="F47" s="187">
        <f t="shared" ref="F47:F52" si="1">E47*D47</f>
        <v>4.5600000000000005</v>
      </c>
    </row>
    <row r="48" spans="2:6" x14ac:dyDescent="0.3">
      <c r="B48" s="588"/>
      <c r="C48" s="185" t="s">
        <v>262</v>
      </c>
      <c r="D48" s="186">
        <v>3.39</v>
      </c>
      <c r="E48" s="185">
        <v>3</v>
      </c>
      <c r="F48" s="187">
        <f t="shared" si="1"/>
        <v>10.17</v>
      </c>
    </row>
    <row r="49" spans="1:11" x14ac:dyDescent="0.3">
      <c r="B49" s="588"/>
      <c r="C49" s="185" t="s">
        <v>263</v>
      </c>
      <c r="D49" s="186">
        <v>1.17</v>
      </c>
      <c r="E49" s="185">
        <v>3</v>
      </c>
      <c r="F49" s="187">
        <f t="shared" si="1"/>
        <v>3.51</v>
      </c>
    </row>
    <row r="50" spans="1:11" x14ac:dyDescent="0.3">
      <c r="B50" s="588"/>
      <c r="C50" s="185" t="s">
        <v>264</v>
      </c>
      <c r="D50" s="186">
        <v>5.94</v>
      </c>
      <c r="E50" s="185">
        <v>3</v>
      </c>
      <c r="F50" s="187">
        <f t="shared" si="1"/>
        <v>17.82</v>
      </c>
    </row>
    <row r="51" spans="1:11" x14ac:dyDescent="0.3">
      <c r="B51" s="588"/>
      <c r="C51" s="185" t="s">
        <v>270</v>
      </c>
      <c r="D51" s="186">
        <v>4.59</v>
      </c>
      <c r="E51" s="185">
        <v>3</v>
      </c>
      <c r="F51" s="187">
        <f t="shared" si="1"/>
        <v>13.77</v>
      </c>
    </row>
    <row r="52" spans="1:11" x14ac:dyDescent="0.3">
      <c r="B52" s="588"/>
      <c r="C52" s="185" t="s">
        <v>271</v>
      </c>
      <c r="D52" s="186">
        <v>2.35</v>
      </c>
      <c r="E52" s="185">
        <v>3</v>
      </c>
      <c r="F52" s="187">
        <f t="shared" si="1"/>
        <v>7.0500000000000007</v>
      </c>
    </row>
    <row r="53" spans="1:11" x14ac:dyDescent="0.3">
      <c r="B53" s="589"/>
      <c r="C53" s="188" t="s">
        <v>209</v>
      </c>
      <c r="D53" s="189"/>
      <c r="E53" s="188"/>
      <c r="F53" s="190">
        <f>ROUNDUP((SUM(F45:F52)),0)</f>
        <v>73</v>
      </c>
    </row>
    <row r="54" spans="1:11" x14ac:dyDescent="0.3">
      <c r="B54" s="586" t="s">
        <v>368</v>
      </c>
      <c r="C54" s="185" t="s">
        <v>215</v>
      </c>
      <c r="D54" s="186">
        <v>3.27</v>
      </c>
      <c r="E54" s="185">
        <v>3</v>
      </c>
      <c r="F54" s="187">
        <f>E54*D54</f>
        <v>9.81</v>
      </c>
    </row>
    <row r="55" spans="1:11" x14ac:dyDescent="0.3">
      <c r="B55" s="564"/>
      <c r="C55" s="188" t="s">
        <v>209</v>
      </c>
      <c r="D55" s="189"/>
      <c r="E55" s="188"/>
      <c r="F55" s="190">
        <f>ROUNDUP((SUM(F54:F54)),0)</f>
        <v>10</v>
      </c>
    </row>
    <row r="56" spans="1:11" ht="15" thickBot="1" x14ac:dyDescent="0.35">
      <c r="B56" s="579" t="s">
        <v>213</v>
      </c>
      <c r="C56" s="580"/>
      <c r="D56" s="580"/>
      <c r="E56" s="580"/>
      <c r="F56" s="191">
        <f>F55+F53+F44</f>
        <v>126</v>
      </c>
    </row>
    <row r="57" spans="1:11" ht="15" thickBot="1" x14ac:dyDescent="0.35">
      <c r="C57" s="225"/>
      <c r="D57" s="225"/>
      <c r="E57" s="194"/>
    </row>
    <row r="58" spans="1:11" ht="15" thickBot="1" x14ac:dyDescent="0.35">
      <c r="B58" s="558" t="s">
        <v>869</v>
      </c>
      <c r="C58" s="560"/>
      <c r="D58" s="560"/>
      <c r="E58" s="560"/>
      <c r="F58" s="559"/>
    </row>
    <row r="59" spans="1:11" x14ac:dyDescent="0.3">
      <c r="B59" s="182" t="s">
        <v>189</v>
      </c>
      <c r="C59" s="183" t="s">
        <v>223</v>
      </c>
      <c r="D59" s="183" t="s">
        <v>212</v>
      </c>
      <c r="E59" s="183" t="s">
        <v>214</v>
      </c>
      <c r="F59" s="184" t="s">
        <v>191</v>
      </c>
    </row>
    <row r="60" spans="1:11" ht="15" customHeight="1" x14ac:dyDescent="0.3">
      <c r="B60" s="393" t="s">
        <v>966</v>
      </c>
      <c r="C60" s="185" t="s">
        <v>215</v>
      </c>
      <c r="D60" s="186">
        <v>2</v>
      </c>
      <c r="E60" s="185">
        <v>3</v>
      </c>
      <c r="F60" s="357">
        <f>E60*D60</f>
        <v>6</v>
      </c>
    </row>
    <row r="61" spans="1:11" x14ac:dyDescent="0.3">
      <c r="B61" s="393" t="s">
        <v>967</v>
      </c>
      <c r="C61" s="185" t="s">
        <v>216</v>
      </c>
      <c r="D61" s="186">
        <v>4.5</v>
      </c>
      <c r="E61" s="185">
        <v>3</v>
      </c>
      <c r="F61" s="391">
        <f t="shared" ref="F61:F65" si="2">E61*D61</f>
        <v>13.5</v>
      </c>
    </row>
    <row r="62" spans="1:11" x14ac:dyDescent="0.3">
      <c r="A62"/>
      <c r="B62" s="392" t="s">
        <v>207</v>
      </c>
      <c r="C62" s="185" t="s">
        <v>215</v>
      </c>
      <c r="D62" s="186">
        <v>1.91</v>
      </c>
      <c r="E62" s="185">
        <v>3</v>
      </c>
      <c r="F62" s="391">
        <f t="shared" si="2"/>
        <v>5.7299999999999995</v>
      </c>
      <c r="G62"/>
      <c r="H62"/>
      <c r="I62"/>
      <c r="J62"/>
      <c r="K62"/>
    </row>
    <row r="63" spans="1:11" x14ac:dyDescent="0.3">
      <c r="A63"/>
      <c r="B63" s="542" t="s">
        <v>373</v>
      </c>
      <c r="C63" s="185" t="s">
        <v>215</v>
      </c>
      <c r="D63" s="186">
        <v>3.16</v>
      </c>
      <c r="E63" s="185">
        <v>3</v>
      </c>
      <c r="F63" s="391">
        <f t="shared" si="2"/>
        <v>9.48</v>
      </c>
      <c r="G63"/>
      <c r="H63"/>
      <c r="I63"/>
      <c r="J63"/>
      <c r="K63"/>
    </row>
    <row r="64" spans="1:11" x14ac:dyDescent="0.3">
      <c r="A64"/>
      <c r="B64" s="542"/>
      <c r="C64" s="185" t="s">
        <v>216</v>
      </c>
      <c r="D64" s="186">
        <v>4.71</v>
      </c>
      <c r="E64" s="185">
        <v>3</v>
      </c>
      <c r="F64" s="391">
        <f t="shared" si="2"/>
        <v>14.129999999999999</v>
      </c>
      <c r="G64"/>
      <c r="H64"/>
      <c r="I64"/>
      <c r="J64"/>
      <c r="K64"/>
    </row>
    <row r="65" spans="1:11" x14ac:dyDescent="0.3">
      <c r="A65"/>
      <c r="B65" s="392" t="s">
        <v>968</v>
      </c>
      <c r="C65" s="185" t="s">
        <v>215</v>
      </c>
      <c r="D65" s="186">
        <v>6.5</v>
      </c>
      <c r="E65" s="185">
        <v>3</v>
      </c>
      <c r="F65" s="391">
        <f t="shared" si="2"/>
        <v>19.5</v>
      </c>
      <c r="G65"/>
      <c r="H65"/>
      <c r="I65"/>
      <c r="J65"/>
      <c r="K65"/>
    </row>
    <row r="66" spans="1:11" x14ac:dyDescent="0.3">
      <c r="A66"/>
      <c r="B66" s="394"/>
      <c r="C66" s="188" t="s">
        <v>209</v>
      </c>
      <c r="D66" s="189"/>
      <c r="E66" s="188"/>
      <c r="F66" s="190">
        <f>ROUNDUP((SUM(F60:F65)),0)</f>
        <v>69</v>
      </c>
      <c r="G66"/>
      <c r="H66"/>
      <c r="I66"/>
      <c r="J66"/>
      <c r="K66"/>
    </row>
    <row r="67" spans="1:11" ht="15" thickBot="1" x14ac:dyDescent="0.35">
      <c r="A67"/>
      <c r="B67" s="579" t="s">
        <v>213</v>
      </c>
      <c r="C67" s="580"/>
      <c r="D67" s="580"/>
      <c r="E67" s="580"/>
      <c r="F67" s="191">
        <f>F66</f>
        <v>69</v>
      </c>
      <c r="G67"/>
      <c r="H67"/>
      <c r="I67"/>
      <c r="J67"/>
      <c r="K67"/>
    </row>
    <row r="68" spans="1:11" ht="15" thickBot="1" x14ac:dyDescent="0.35">
      <c r="A68"/>
      <c r="B68" s="237"/>
      <c r="C68" s="237"/>
      <c r="D68" s="237"/>
      <c r="E68" s="237"/>
      <c r="F68" s="238"/>
      <c r="G68"/>
      <c r="H68"/>
      <c r="I68"/>
      <c r="J68"/>
      <c r="K68"/>
    </row>
    <row r="69" spans="1:11" ht="15" thickBot="1" x14ac:dyDescent="0.35">
      <c r="A69"/>
      <c r="B69" s="558" t="s">
        <v>963</v>
      </c>
      <c r="C69" s="560"/>
      <c r="D69" s="560"/>
      <c r="E69" s="560"/>
      <c r="F69" s="559"/>
      <c r="G69"/>
      <c r="H69"/>
      <c r="I69"/>
      <c r="J69"/>
      <c r="K69"/>
    </row>
    <row r="70" spans="1:11" x14ac:dyDescent="0.3">
      <c r="A70"/>
      <c r="B70" s="182" t="s">
        <v>189</v>
      </c>
      <c r="C70" s="183" t="s">
        <v>223</v>
      </c>
      <c r="D70" s="183" t="s">
        <v>212</v>
      </c>
      <c r="E70" s="183" t="s">
        <v>214</v>
      </c>
      <c r="F70" s="184" t="s">
        <v>191</v>
      </c>
      <c r="G70"/>
      <c r="H70"/>
      <c r="I70"/>
      <c r="J70"/>
      <c r="K70"/>
    </row>
    <row r="71" spans="1:11" x14ac:dyDescent="0.3">
      <c r="A71"/>
      <c r="B71" s="398" t="s">
        <v>195</v>
      </c>
      <c r="C71" s="185" t="s">
        <v>215</v>
      </c>
      <c r="D71" s="186">
        <v>1.7</v>
      </c>
      <c r="E71" s="185">
        <v>3</v>
      </c>
      <c r="F71" s="187">
        <f>E71*D71</f>
        <v>5.0999999999999996</v>
      </c>
      <c r="G71"/>
      <c r="H71"/>
      <c r="I71"/>
      <c r="J71"/>
      <c r="K71"/>
    </row>
    <row r="72" spans="1:11" x14ac:dyDescent="0.3">
      <c r="A72"/>
      <c r="B72" s="398"/>
      <c r="C72" s="185" t="s">
        <v>216</v>
      </c>
      <c r="D72" s="186">
        <v>1.5</v>
      </c>
      <c r="E72" s="185">
        <v>3</v>
      </c>
      <c r="F72" s="187">
        <f>E72*D72</f>
        <v>4.5</v>
      </c>
      <c r="G72"/>
      <c r="H72"/>
      <c r="I72"/>
      <c r="J72"/>
      <c r="K72"/>
    </row>
    <row r="73" spans="1:11" x14ac:dyDescent="0.3">
      <c r="A73"/>
      <c r="B73" s="398"/>
      <c r="C73" s="185" t="s">
        <v>261</v>
      </c>
      <c r="D73" s="186">
        <v>1.5</v>
      </c>
      <c r="E73" s="185">
        <v>3</v>
      </c>
      <c r="F73" s="187">
        <f t="shared" ref="F73:F75" si="3">E73*D73</f>
        <v>4.5</v>
      </c>
      <c r="G73"/>
      <c r="H73"/>
      <c r="I73"/>
      <c r="J73"/>
      <c r="K73"/>
    </row>
    <row r="74" spans="1:11" x14ac:dyDescent="0.3">
      <c r="A74"/>
      <c r="B74" s="398"/>
      <c r="C74" s="185" t="s">
        <v>262</v>
      </c>
      <c r="D74" s="186">
        <v>3.36</v>
      </c>
      <c r="E74" s="185">
        <v>3</v>
      </c>
      <c r="F74" s="187">
        <f t="shared" si="3"/>
        <v>10.08</v>
      </c>
      <c r="G74"/>
      <c r="H74"/>
      <c r="I74"/>
      <c r="J74"/>
      <c r="K74"/>
    </row>
    <row r="75" spans="1:11" x14ac:dyDescent="0.3">
      <c r="A75"/>
      <c r="B75" s="398" t="s">
        <v>964</v>
      </c>
      <c r="C75" s="185" t="s">
        <v>215</v>
      </c>
      <c r="D75" s="186">
        <v>3</v>
      </c>
      <c r="E75" s="185">
        <v>3</v>
      </c>
      <c r="F75" s="187">
        <f t="shared" si="3"/>
        <v>9</v>
      </c>
      <c r="G75"/>
      <c r="H75"/>
      <c r="I75"/>
      <c r="J75"/>
      <c r="K75"/>
    </row>
    <row r="76" spans="1:11" x14ac:dyDescent="0.3">
      <c r="A76"/>
      <c r="B76" s="586" t="s">
        <v>204</v>
      </c>
      <c r="C76" s="185" t="s">
        <v>215</v>
      </c>
      <c r="D76" s="186">
        <v>1.3</v>
      </c>
      <c r="E76" s="185">
        <v>3</v>
      </c>
      <c r="F76" s="187">
        <f>E76*D76</f>
        <v>3.9000000000000004</v>
      </c>
      <c r="G76"/>
      <c r="H76"/>
      <c r="I76"/>
      <c r="J76"/>
      <c r="K76"/>
    </row>
    <row r="77" spans="1:11" x14ac:dyDescent="0.3">
      <c r="A77"/>
      <c r="B77" s="586"/>
      <c r="C77" s="185" t="s">
        <v>216</v>
      </c>
      <c r="D77" s="186">
        <v>0.96</v>
      </c>
      <c r="E77" s="185">
        <v>3</v>
      </c>
      <c r="F77" s="187">
        <f>E77*D77</f>
        <v>2.88</v>
      </c>
      <c r="G77"/>
      <c r="H77"/>
      <c r="I77"/>
      <c r="J77"/>
      <c r="K77"/>
    </row>
    <row r="78" spans="1:11" x14ac:dyDescent="0.3">
      <c r="A78"/>
      <c r="B78" s="586"/>
      <c r="C78" s="185" t="s">
        <v>261</v>
      </c>
      <c r="D78" s="186">
        <v>1.2</v>
      </c>
      <c r="E78" s="185">
        <v>1.8</v>
      </c>
      <c r="F78" s="187">
        <f>E78*D78</f>
        <v>2.16</v>
      </c>
      <c r="G78"/>
      <c r="H78"/>
      <c r="I78"/>
      <c r="J78"/>
      <c r="K78"/>
    </row>
    <row r="79" spans="1:11" x14ac:dyDescent="0.3">
      <c r="A79"/>
      <c r="B79" s="586"/>
      <c r="C79" s="185" t="s">
        <v>262</v>
      </c>
      <c r="D79" s="186">
        <v>1.3</v>
      </c>
      <c r="E79" s="185">
        <v>1.8</v>
      </c>
      <c r="F79" s="187">
        <f>E79*D79</f>
        <v>2.3400000000000003</v>
      </c>
      <c r="G79"/>
      <c r="H79"/>
      <c r="I79"/>
      <c r="J79"/>
      <c r="K79"/>
    </row>
    <row r="80" spans="1:11" x14ac:dyDescent="0.3">
      <c r="A80"/>
      <c r="B80" s="564"/>
      <c r="C80" s="188" t="s">
        <v>209</v>
      </c>
      <c r="D80" s="189"/>
      <c r="E80" s="188"/>
      <c r="F80" s="190">
        <f>ROUNDUP((SUM(F71:F79)),0)</f>
        <v>45</v>
      </c>
      <c r="G80"/>
      <c r="H80"/>
      <c r="I80"/>
      <c r="J80"/>
      <c r="K80"/>
    </row>
    <row r="81" spans="1:11" ht="15" thickBot="1" x14ac:dyDescent="0.35">
      <c r="A81"/>
      <c r="B81" s="579" t="s">
        <v>213</v>
      </c>
      <c r="C81" s="580"/>
      <c r="D81" s="580"/>
      <c r="E81" s="580"/>
      <c r="F81" s="191">
        <f>F80</f>
        <v>45</v>
      </c>
      <c r="G81"/>
      <c r="H81"/>
      <c r="I81"/>
      <c r="J81"/>
      <c r="K81"/>
    </row>
    <row r="82" spans="1:11" ht="15" thickBot="1" x14ac:dyDescent="0.35">
      <c r="A82"/>
      <c r="B82" s="237"/>
      <c r="C82" s="237"/>
      <c r="D82" s="237"/>
      <c r="E82" s="237"/>
      <c r="F82" s="238"/>
      <c r="G82"/>
      <c r="H82"/>
      <c r="I82"/>
      <c r="J82"/>
      <c r="K82"/>
    </row>
    <row r="83" spans="1:11" ht="15" thickBot="1" x14ac:dyDescent="0.35">
      <c r="A83"/>
      <c r="B83" s="558" t="s">
        <v>395</v>
      </c>
      <c r="C83" s="560"/>
      <c r="D83" s="560"/>
      <c r="E83" s="560"/>
      <c r="F83" s="559"/>
      <c r="G83"/>
      <c r="H83"/>
      <c r="I83"/>
      <c r="J83"/>
      <c r="K83"/>
    </row>
    <row r="84" spans="1:11" x14ac:dyDescent="0.3">
      <c r="A84"/>
      <c r="B84" s="182" t="s">
        <v>189</v>
      </c>
      <c r="C84" s="183" t="s">
        <v>223</v>
      </c>
      <c r="D84" s="183" t="s">
        <v>212</v>
      </c>
      <c r="E84" s="183" t="s">
        <v>214</v>
      </c>
      <c r="F84" s="184" t="s">
        <v>191</v>
      </c>
      <c r="G84"/>
      <c r="H84"/>
      <c r="I84"/>
      <c r="J84"/>
      <c r="K84"/>
    </row>
    <row r="85" spans="1:11" x14ac:dyDescent="0.3">
      <c r="A85"/>
      <c r="B85" s="395" t="s">
        <v>965</v>
      </c>
      <c r="C85" s="396" t="s">
        <v>215</v>
      </c>
      <c r="D85" s="397">
        <v>2.86</v>
      </c>
      <c r="E85" s="396">
        <v>2.5</v>
      </c>
      <c r="F85" s="187">
        <f>E85*D85</f>
        <v>7.1499999999999995</v>
      </c>
      <c r="G85"/>
      <c r="H85"/>
      <c r="I85"/>
      <c r="J85"/>
      <c r="K85"/>
    </row>
    <row r="86" spans="1:11" x14ac:dyDescent="0.3">
      <c r="A86"/>
      <c r="B86" s="541" t="s">
        <v>196</v>
      </c>
      <c r="C86" s="396" t="s">
        <v>215</v>
      </c>
      <c r="D86" s="397">
        <v>4.7</v>
      </c>
      <c r="E86" s="396">
        <v>3.15</v>
      </c>
      <c r="F86" s="391">
        <f t="shared" ref="F86:F88" si="4">E86*D86</f>
        <v>14.805</v>
      </c>
      <c r="G86"/>
      <c r="H86"/>
      <c r="I86"/>
      <c r="J86"/>
      <c r="K86"/>
    </row>
    <row r="87" spans="1:11" x14ac:dyDescent="0.3">
      <c r="A87"/>
      <c r="B87" s="541"/>
      <c r="C87" s="396" t="s">
        <v>216</v>
      </c>
      <c r="D87" s="397">
        <v>2.7</v>
      </c>
      <c r="E87" s="396">
        <v>3.15</v>
      </c>
      <c r="F87" s="391">
        <f t="shared" si="4"/>
        <v>8.5050000000000008</v>
      </c>
      <c r="G87"/>
      <c r="H87"/>
      <c r="I87"/>
      <c r="J87"/>
      <c r="K87"/>
    </row>
    <row r="88" spans="1:11" x14ac:dyDescent="0.3">
      <c r="A88"/>
      <c r="B88" s="541"/>
      <c r="C88" s="396" t="s">
        <v>261</v>
      </c>
      <c r="D88" s="397">
        <v>4.7</v>
      </c>
      <c r="E88" s="396">
        <v>3.15</v>
      </c>
      <c r="F88" s="391">
        <f t="shared" si="4"/>
        <v>14.805</v>
      </c>
      <c r="G88"/>
      <c r="H88"/>
      <c r="I88"/>
      <c r="J88"/>
      <c r="K88"/>
    </row>
    <row r="89" spans="1:11" x14ac:dyDescent="0.3">
      <c r="A89"/>
      <c r="B89" s="394"/>
      <c r="C89" s="188" t="s">
        <v>209</v>
      </c>
      <c r="D89" s="189"/>
      <c r="E89" s="188"/>
      <c r="F89" s="190">
        <f>ROUNDUP((SUM(F85:F88)),0)</f>
        <v>46</v>
      </c>
      <c r="G89"/>
      <c r="H89"/>
      <c r="I89"/>
      <c r="J89"/>
      <c r="K89"/>
    </row>
    <row r="90" spans="1:11" ht="15" thickBot="1" x14ac:dyDescent="0.35">
      <c r="A90"/>
      <c r="B90" s="579" t="s">
        <v>213</v>
      </c>
      <c r="C90" s="580"/>
      <c r="D90" s="580"/>
      <c r="E90" s="580"/>
      <c r="F90" s="191">
        <f>F89</f>
        <v>46</v>
      </c>
      <c r="G90"/>
      <c r="H90"/>
      <c r="I90"/>
      <c r="J90"/>
      <c r="K90"/>
    </row>
    <row r="91" spans="1:11" ht="15" thickBot="1" x14ac:dyDescent="0.35">
      <c r="A91"/>
      <c r="B91" s="237"/>
      <c r="C91" s="237"/>
      <c r="D91" s="237"/>
      <c r="E91" s="237"/>
      <c r="F91" s="238"/>
      <c r="G91"/>
      <c r="H91"/>
      <c r="I91"/>
      <c r="J91"/>
      <c r="K91"/>
    </row>
    <row r="92" spans="1:11" ht="15" thickBot="1" x14ac:dyDescent="0.35">
      <c r="A92"/>
      <c r="C92" s="558" t="s">
        <v>250</v>
      </c>
      <c r="D92" s="560"/>
      <c r="E92" s="560"/>
      <c r="F92" s="559"/>
      <c r="G92"/>
      <c r="H92"/>
      <c r="I92"/>
      <c r="J92"/>
      <c r="K92"/>
    </row>
    <row r="93" spans="1:11" x14ac:dyDescent="0.3">
      <c r="A93"/>
      <c r="B93" s="237"/>
      <c r="C93" s="239" t="s">
        <v>189</v>
      </c>
      <c r="D93" s="240" t="s">
        <v>251</v>
      </c>
      <c r="E93" s="240" t="s">
        <v>210</v>
      </c>
      <c r="F93" s="241" t="s">
        <v>191</v>
      </c>
      <c r="G93"/>
      <c r="H93"/>
      <c r="I93"/>
      <c r="J93"/>
      <c r="K93"/>
    </row>
    <row r="94" spans="1:11" x14ac:dyDescent="0.3">
      <c r="A94"/>
      <c r="B94" s="242"/>
      <c r="C94" s="215" t="str">
        <f>'AMBIENTES E ÁREAS'!C8</f>
        <v>SANITÁRIO PNE</v>
      </c>
      <c r="D94" s="186">
        <f>'AMBIENTES E ÁREAS'!D8</f>
        <v>8</v>
      </c>
      <c r="E94" s="185">
        <f>'AMBIENTES E ÁREAS'!F8</f>
        <v>2.6</v>
      </c>
      <c r="F94" s="229">
        <f>E94*D94</f>
        <v>20.8</v>
      </c>
      <c r="G94"/>
      <c r="H94"/>
      <c r="I94"/>
      <c r="J94"/>
      <c r="K94"/>
    </row>
    <row r="95" spans="1:11" x14ac:dyDescent="0.3">
      <c r="A95"/>
      <c r="B95" s="242"/>
      <c r="C95" s="215" t="str">
        <f>'AMBIENTES E ÁREAS'!C18</f>
        <v>SANITÁRIO MASCULINO</v>
      </c>
      <c r="D95" s="186">
        <f>'AMBIENTES E ÁREAS'!D18</f>
        <v>11</v>
      </c>
      <c r="E95" s="185">
        <f>'AMBIENTES E ÁREAS'!F18</f>
        <v>2.35</v>
      </c>
      <c r="F95" s="229">
        <f t="shared" ref="F95:F96" si="5">E95*D95</f>
        <v>25.85</v>
      </c>
      <c r="G95"/>
      <c r="H95"/>
      <c r="I95"/>
      <c r="J95"/>
      <c r="K95"/>
    </row>
    <row r="96" spans="1:11" x14ac:dyDescent="0.3">
      <c r="A96"/>
      <c r="B96" s="242"/>
      <c r="C96" s="215" t="str">
        <f>'AMBIENTES E ÁREAS'!C19</f>
        <v>SANITÁRIO FEMININO</v>
      </c>
      <c r="D96" s="186">
        <f>'AMBIENTES E ÁREAS'!D19</f>
        <v>11</v>
      </c>
      <c r="E96" s="185">
        <f>'AMBIENTES E ÁREAS'!F19</f>
        <v>2.35</v>
      </c>
      <c r="F96" s="229">
        <f t="shared" si="5"/>
        <v>25.85</v>
      </c>
      <c r="G96"/>
      <c r="H96"/>
      <c r="I96"/>
      <c r="J96"/>
      <c r="K96"/>
    </row>
    <row r="97" spans="1:11" ht="15" thickBot="1" x14ac:dyDescent="0.35">
      <c r="A97"/>
      <c r="B97" s="242"/>
      <c r="C97" s="243" t="s">
        <v>213</v>
      </c>
      <c r="D97" s="218"/>
      <c r="E97" s="244"/>
      <c r="F97" s="231">
        <f>ROUNDUP((SUM(F94:F96)),0)</f>
        <v>73</v>
      </c>
      <c r="G97"/>
      <c r="H97"/>
      <c r="I97"/>
      <c r="J97"/>
      <c r="K97"/>
    </row>
    <row r="98" spans="1:11" ht="15" thickBot="1" x14ac:dyDescent="0.35">
      <c r="A98"/>
      <c r="B98" s="242"/>
      <c r="C98" s="178"/>
      <c r="D98" s="179"/>
      <c r="E98" s="178"/>
      <c r="F98" s="179"/>
      <c r="G98"/>
      <c r="H98"/>
      <c r="I98"/>
      <c r="J98"/>
      <c r="K98"/>
    </row>
    <row r="99" spans="1:11" ht="15" thickBot="1" x14ac:dyDescent="0.35">
      <c r="A99"/>
      <c r="B99" s="242"/>
      <c r="C99" s="558" t="s">
        <v>257</v>
      </c>
      <c r="D99" s="560"/>
      <c r="E99" s="560"/>
      <c r="F99" s="559"/>
      <c r="G99"/>
      <c r="H99"/>
      <c r="I99"/>
      <c r="J99"/>
      <c r="K99"/>
    </row>
    <row r="100" spans="1:11" x14ac:dyDescent="0.3">
      <c r="A100"/>
      <c r="B100" s="242"/>
      <c r="C100" s="239" t="s">
        <v>189</v>
      </c>
      <c r="D100" s="240" t="s">
        <v>251</v>
      </c>
      <c r="E100" s="240" t="s">
        <v>210</v>
      </c>
      <c r="F100" s="241" t="s">
        <v>191</v>
      </c>
      <c r="G100"/>
      <c r="H100"/>
      <c r="I100"/>
      <c r="J100"/>
      <c r="K100"/>
    </row>
    <row r="101" spans="1:11" x14ac:dyDescent="0.3">
      <c r="A101"/>
      <c r="B101" s="242"/>
      <c r="C101" s="256" t="str">
        <f>'AMBIENTES E ÁREAS'!C4</f>
        <v>HALL</v>
      </c>
      <c r="D101" s="185">
        <v>1.2</v>
      </c>
      <c r="E101" s="185">
        <f>'AMBIENTES E ÁREAS'!F4</f>
        <v>2.7</v>
      </c>
      <c r="F101" s="257">
        <f>E101*D101</f>
        <v>3.24</v>
      </c>
      <c r="G101"/>
      <c r="H101"/>
      <c r="I101"/>
      <c r="J101"/>
      <c r="K101"/>
    </row>
    <row r="102" spans="1:11" x14ac:dyDescent="0.3">
      <c r="A102"/>
      <c r="B102" s="242"/>
      <c r="C102" s="256" t="str">
        <f>'AMBIENTES E ÁREAS'!C5</f>
        <v>AUTOATENDIMENTO</v>
      </c>
      <c r="D102" s="185">
        <v>10</v>
      </c>
      <c r="E102" s="185">
        <f>'AMBIENTES E ÁREAS'!F5</f>
        <v>2.7</v>
      </c>
      <c r="F102" s="257">
        <f t="shared" ref="F102:F116" si="6">E102*D102</f>
        <v>27</v>
      </c>
      <c r="G102"/>
      <c r="H102"/>
      <c r="I102"/>
      <c r="J102"/>
      <c r="K102"/>
    </row>
    <row r="103" spans="1:11" x14ac:dyDescent="0.3">
      <c r="A103"/>
      <c r="B103" s="242"/>
      <c r="C103" s="256" t="str">
        <f>'AMBIENTES E ÁREAS'!C6</f>
        <v>SALÃO DE ATENDIMENTO</v>
      </c>
      <c r="D103" s="185">
        <v>35</v>
      </c>
      <c r="E103" s="185">
        <f>'AMBIENTES E ÁREAS'!F6</f>
        <v>2.7</v>
      </c>
      <c r="F103" s="257">
        <f t="shared" si="6"/>
        <v>94.5</v>
      </c>
      <c r="G103"/>
      <c r="H103"/>
      <c r="I103"/>
      <c r="J103"/>
      <c r="K103"/>
    </row>
    <row r="104" spans="1:11" x14ac:dyDescent="0.3">
      <c r="A104"/>
      <c r="B104" s="242"/>
      <c r="C104" s="256" t="str">
        <f>'AMBIENTES E ÁREAS'!C7</f>
        <v>ESPERA CAIXAS</v>
      </c>
      <c r="D104" s="185">
        <v>7.88</v>
      </c>
      <c r="E104" s="185">
        <f>'AMBIENTES E ÁREAS'!F7</f>
        <v>2.7</v>
      </c>
      <c r="F104" s="257">
        <f t="shared" si="6"/>
        <v>21.276</v>
      </c>
      <c r="G104"/>
      <c r="H104"/>
      <c r="I104"/>
      <c r="J104"/>
      <c r="K104"/>
    </row>
    <row r="105" spans="1:11" x14ac:dyDescent="0.3">
      <c r="A105"/>
      <c r="B105" s="242"/>
      <c r="C105" s="256" t="str">
        <f>'AMBIENTES E ÁREAS'!C9</f>
        <v>CIRCULAÇÃO 01</v>
      </c>
      <c r="D105" s="185">
        <f>'AMBIENTES E ÁREAS'!D9</f>
        <v>15</v>
      </c>
      <c r="E105" s="185">
        <f>'AMBIENTES E ÁREAS'!F9</f>
        <v>2.4</v>
      </c>
      <c r="F105" s="257">
        <f t="shared" si="6"/>
        <v>36</v>
      </c>
      <c r="G105"/>
      <c r="H105"/>
      <c r="I105"/>
      <c r="J105"/>
      <c r="K105"/>
    </row>
    <row r="106" spans="1:11" x14ac:dyDescent="0.3">
      <c r="A106"/>
      <c r="B106" s="242"/>
      <c r="C106" s="256" t="str">
        <f>'AMBIENTES E ÁREAS'!C10</f>
        <v>CAIXAS</v>
      </c>
      <c r="D106" s="185">
        <v>8</v>
      </c>
      <c r="E106" s="185">
        <f>'AMBIENTES E ÁREAS'!F10</f>
        <v>2.4</v>
      </c>
      <c r="F106" s="257">
        <f t="shared" si="6"/>
        <v>19.2</v>
      </c>
      <c r="G106"/>
      <c r="H106"/>
      <c r="I106"/>
      <c r="J106"/>
      <c r="K106"/>
    </row>
    <row r="107" spans="1:11" x14ac:dyDescent="0.3">
      <c r="A107"/>
      <c r="B107" s="242"/>
      <c r="C107" s="256" t="str">
        <f>'AMBIENTES E ÁREAS'!C11</f>
        <v>ANTESSALA</v>
      </c>
      <c r="D107" s="185">
        <f>'AMBIENTES E ÁREAS'!D11</f>
        <v>16</v>
      </c>
      <c r="E107" s="185">
        <f>'AMBIENTES E ÁREAS'!F11</f>
        <v>2.4</v>
      </c>
      <c r="F107" s="257">
        <f t="shared" si="6"/>
        <v>38.4</v>
      </c>
      <c r="G107"/>
      <c r="H107"/>
      <c r="I107"/>
      <c r="J107"/>
      <c r="K107"/>
    </row>
    <row r="108" spans="1:11" x14ac:dyDescent="0.3">
      <c r="A108"/>
      <c r="B108" s="242"/>
      <c r="C108" s="256" t="str">
        <f>'AMBIENTES E ÁREAS'!C12</f>
        <v>COFRE</v>
      </c>
      <c r="D108" s="185">
        <f>'AMBIENTES E ÁREAS'!D12</f>
        <v>14</v>
      </c>
      <c r="E108" s="185">
        <f>'AMBIENTES E ÁREAS'!F12</f>
        <v>2.4</v>
      </c>
      <c r="F108" s="257">
        <f t="shared" si="6"/>
        <v>33.6</v>
      </c>
      <c r="G108"/>
      <c r="H108"/>
      <c r="I108"/>
      <c r="J108"/>
      <c r="K108"/>
    </row>
    <row r="109" spans="1:11" x14ac:dyDescent="0.3">
      <c r="A109"/>
      <c r="B109" s="242"/>
      <c r="C109" s="256" t="str">
        <f>'AMBIENTES E ÁREAS'!C13</f>
        <v>ABASTECIMENTO</v>
      </c>
      <c r="D109" s="185">
        <v>11.5</v>
      </c>
      <c r="E109" s="185">
        <f>'AMBIENTES E ÁREAS'!F13</f>
        <v>2.4500000000000002</v>
      </c>
      <c r="F109" s="257">
        <f t="shared" si="6"/>
        <v>28.175000000000001</v>
      </c>
      <c r="G109"/>
      <c r="H109"/>
      <c r="I109"/>
      <c r="J109"/>
      <c r="K109"/>
    </row>
    <row r="110" spans="1:11" x14ac:dyDescent="0.3">
      <c r="A110"/>
      <c r="B110" s="242"/>
      <c r="C110" s="256" t="str">
        <f>'AMBIENTES E ÁREAS'!C14</f>
        <v>AR CONDICIONADO 01</v>
      </c>
      <c r="D110" s="185">
        <f>'AMBIENTES E ÁREAS'!D14</f>
        <v>14</v>
      </c>
      <c r="E110" s="185">
        <f>'AMBIENTES E ÁREAS'!F14</f>
        <v>3</v>
      </c>
      <c r="F110" s="257">
        <f t="shared" si="6"/>
        <v>42</v>
      </c>
      <c r="G110"/>
      <c r="H110"/>
      <c r="I110"/>
      <c r="J110"/>
      <c r="K110"/>
    </row>
    <row r="111" spans="1:11" x14ac:dyDescent="0.3">
      <c r="A111"/>
      <c r="B111" s="242"/>
      <c r="C111" s="256" t="str">
        <f>'AMBIENTES E ÁREAS'!C15</f>
        <v>AUTOMAÇÃO</v>
      </c>
      <c r="D111" s="185">
        <v>4</v>
      </c>
      <c r="E111" s="185">
        <f>'AMBIENTES E ÁREAS'!F15</f>
        <v>2.4</v>
      </c>
      <c r="F111" s="257">
        <f>E111*D111</f>
        <v>9.6</v>
      </c>
      <c r="G111"/>
      <c r="H111"/>
      <c r="I111"/>
      <c r="J111"/>
      <c r="K111"/>
    </row>
    <row r="112" spans="1:11" x14ac:dyDescent="0.3">
      <c r="A112"/>
      <c r="B112" s="242"/>
      <c r="C112" s="256" t="str">
        <f>'AMBIENTES E ÁREAS'!C16</f>
        <v>NO BREAK</v>
      </c>
      <c r="D112" s="185">
        <v>4.95</v>
      </c>
      <c r="E112" s="185">
        <f>'AMBIENTES E ÁREAS'!F16</f>
        <v>3</v>
      </c>
      <c r="F112" s="257">
        <f t="shared" si="6"/>
        <v>14.850000000000001</v>
      </c>
      <c r="G112"/>
      <c r="H112"/>
      <c r="I112"/>
      <c r="J112"/>
      <c r="K112"/>
    </row>
    <row r="113" spans="1:11" x14ac:dyDescent="0.3">
      <c r="A113"/>
      <c r="B113" s="242"/>
      <c r="C113" s="256" t="str">
        <f>'AMBIENTES E ÁREAS'!C17</f>
        <v>CIRCULAÇÃO 02</v>
      </c>
      <c r="D113" s="185">
        <v>2.85</v>
      </c>
      <c r="E113" s="185">
        <f>'AMBIENTES E ÁREAS'!F17</f>
        <v>2.4</v>
      </c>
      <c r="F113" s="257">
        <f>E113*D113</f>
        <v>6.84</v>
      </c>
      <c r="G113"/>
      <c r="H113"/>
      <c r="I113"/>
      <c r="J113"/>
      <c r="K113"/>
    </row>
    <row r="114" spans="1:11" x14ac:dyDescent="0.3">
      <c r="A114"/>
      <c r="B114" s="242"/>
      <c r="C114" s="256" t="str">
        <f>'AMBIENTES E ÁREAS'!C20</f>
        <v>COPA</v>
      </c>
      <c r="D114" s="185">
        <v>2.5</v>
      </c>
      <c r="E114" s="185">
        <f>'AMBIENTES E ÁREAS'!F20</f>
        <v>2.4</v>
      </c>
      <c r="F114" s="257">
        <f t="shared" si="6"/>
        <v>6</v>
      </c>
      <c r="G114"/>
      <c r="H114"/>
      <c r="I114"/>
      <c r="J114"/>
      <c r="K114"/>
    </row>
    <row r="115" spans="1:11" x14ac:dyDescent="0.3">
      <c r="A115"/>
      <c r="B115" s="242"/>
      <c r="C115" s="256" t="str">
        <f>'AMBIENTES E ÁREAS'!C21</f>
        <v xml:space="preserve">ARQUIVO </v>
      </c>
      <c r="D115" s="185">
        <v>7.8</v>
      </c>
      <c r="E115" s="185">
        <f>'AMBIENTES E ÁREAS'!F21</f>
        <v>2.4</v>
      </c>
      <c r="F115" s="257">
        <f t="shared" si="6"/>
        <v>18.72</v>
      </c>
      <c r="G115"/>
      <c r="H115"/>
      <c r="I115"/>
      <c r="J115"/>
      <c r="K115"/>
    </row>
    <row r="116" spans="1:11" x14ac:dyDescent="0.3">
      <c r="A116"/>
      <c r="B116" s="242"/>
      <c r="C116" s="256" t="str">
        <f>'AMBIENTES E ÁREAS'!C22</f>
        <v>AR CONDICIONADO 02</v>
      </c>
      <c r="D116" s="185">
        <f>'AMBIENTES E ÁREAS'!D22</f>
        <v>16</v>
      </c>
      <c r="E116" s="185">
        <f>'AMBIENTES E ÁREAS'!F22</f>
        <v>3</v>
      </c>
      <c r="F116" s="257">
        <f t="shared" si="6"/>
        <v>48</v>
      </c>
      <c r="G116"/>
      <c r="H116"/>
      <c r="I116"/>
      <c r="J116"/>
      <c r="K116"/>
    </row>
    <row r="117" spans="1:11" ht="15" thickBot="1" x14ac:dyDescent="0.35">
      <c r="A117"/>
      <c r="B117" s="242"/>
      <c r="C117" s="243" t="s">
        <v>213</v>
      </c>
      <c r="D117" s="218"/>
      <c r="E117" s="244"/>
      <c r="F117" s="231">
        <f>ROUNDUP((SUM(F101:F116)),0)</f>
        <v>448</v>
      </c>
      <c r="G117"/>
      <c r="H117"/>
      <c r="I117"/>
      <c r="J117"/>
      <c r="K117"/>
    </row>
    <row r="118" spans="1:11" ht="15" thickBot="1" x14ac:dyDescent="0.35">
      <c r="A118"/>
      <c r="B118" s="242"/>
      <c r="C118" s="197"/>
      <c r="D118" s="198"/>
      <c r="E118" s="197"/>
      <c r="F118" s="198"/>
      <c r="G118"/>
      <c r="H118"/>
      <c r="I118"/>
      <c r="J118"/>
      <c r="K118"/>
    </row>
    <row r="119" spans="1:11" ht="15" thickBot="1" x14ac:dyDescent="0.35">
      <c r="A119"/>
      <c r="B119" s="242"/>
      <c r="C119" s="558" t="s">
        <v>322</v>
      </c>
      <c r="D119" s="560"/>
      <c r="E119" s="560"/>
      <c r="F119" s="559"/>
      <c r="G119"/>
      <c r="H119"/>
      <c r="I119"/>
      <c r="J119"/>
      <c r="K119"/>
    </row>
    <row r="120" spans="1:11" x14ac:dyDescent="0.3">
      <c r="A120"/>
      <c r="B120" s="242"/>
      <c r="C120" s="239" t="s">
        <v>189</v>
      </c>
      <c r="D120" s="240" t="s">
        <v>251</v>
      </c>
      <c r="E120" s="240" t="s">
        <v>210</v>
      </c>
      <c r="F120" s="241" t="s">
        <v>191</v>
      </c>
      <c r="G120"/>
      <c r="H120"/>
      <c r="I120"/>
      <c r="J120"/>
      <c r="K120"/>
    </row>
    <row r="121" spans="1:11" x14ac:dyDescent="0.3">
      <c r="A121"/>
      <c r="B121" s="242"/>
      <c r="C121" s="215" t="str">
        <f>'AMBIENTES E ÁREAS'!C5</f>
        <v>AUTOATENDIMENTO</v>
      </c>
      <c r="D121" s="186">
        <v>3.25</v>
      </c>
      <c r="E121" s="185">
        <f>'AMBIENTES E ÁREAS'!F5</f>
        <v>2.7</v>
      </c>
      <c r="F121" s="229">
        <f t="shared" ref="F121:F130" si="7">E121*D121</f>
        <v>8.7750000000000004</v>
      </c>
      <c r="G121"/>
      <c r="H121"/>
      <c r="I121"/>
      <c r="J121"/>
      <c r="K121"/>
    </row>
    <row r="122" spans="1:11" x14ac:dyDescent="0.3">
      <c r="A122"/>
      <c r="B122" s="242"/>
      <c r="C122" s="215" t="str">
        <f>'AMBIENTES E ÁREAS'!C6</f>
        <v>SALÃO DE ATENDIMENTO</v>
      </c>
      <c r="D122" s="186">
        <v>11.5</v>
      </c>
      <c r="E122" s="185">
        <f>'AMBIENTES E ÁREAS'!F6</f>
        <v>2.7</v>
      </c>
      <c r="F122" s="229">
        <f t="shared" si="7"/>
        <v>31.05</v>
      </c>
      <c r="G122"/>
      <c r="H122"/>
      <c r="I122"/>
      <c r="J122"/>
      <c r="K122"/>
    </row>
    <row r="123" spans="1:11" x14ac:dyDescent="0.3">
      <c r="A123"/>
      <c r="B123" s="242"/>
      <c r="C123" s="215" t="str">
        <f>'AMBIENTES E ÁREAS'!C7</f>
        <v>ESPERA CAIXAS</v>
      </c>
      <c r="D123" s="186">
        <v>11.5</v>
      </c>
      <c r="E123" s="185">
        <f>'AMBIENTES E ÁREAS'!F7</f>
        <v>2.7</v>
      </c>
      <c r="F123" s="229">
        <f t="shared" si="7"/>
        <v>31.05</v>
      </c>
      <c r="G123"/>
      <c r="H123"/>
      <c r="I123"/>
      <c r="J123"/>
      <c r="K123"/>
    </row>
    <row r="124" spans="1:11" x14ac:dyDescent="0.3">
      <c r="A124"/>
      <c r="B124" s="242"/>
      <c r="C124" s="215" t="str">
        <f>'AMBIENTES E ÁREAS'!C10</f>
        <v>CAIXAS</v>
      </c>
      <c r="D124" s="186">
        <v>6.83</v>
      </c>
      <c r="E124" s="185">
        <f>'AMBIENTES E ÁREAS'!F10</f>
        <v>2.4</v>
      </c>
      <c r="F124" s="229">
        <f t="shared" si="7"/>
        <v>16.391999999999999</v>
      </c>
      <c r="G124"/>
      <c r="H124"/>
      <c r="I124"/>
      <c r="J124"/>
      <c r="K124"/>
    </row>
    <row r="125" spans="1:11" x14ac:dyDescent="0.3">
      <c r="A125"/>
      <c r="B125" s="242"/>
      <c r="C125" s="215" t="str">
        <f>'AMBIENTES E ÁREAS'!C13</f>
        <v>ABASTECIMENTO</v>
      </c>
      <c r="D125" s="186">
        <v>8.5500000000000007</v>
      </c>
      <c r="E125" s="185">
        <f>'AMBIENTES E ÁREAS'!F13</f>
        <v>2.4500000000000002</v>
      </c>
      <c r="F125" s="229">
        <f t="shared" si="7"/>
        <v>20.947500000000002</v>
      </c>
      <c r="G125"/>
      <c r="H125"/>
      <c r="I125"/>
      <c r="J125"/>
      <c r="K125"/>
    </row>
    <row r="126" spans="1:11" x14ac:dyDescent="0.3">
      <c r="A126"/>
      <c r="B126" s="242"/>
      <c r="C126" s="215" t="str">
        <f>'AMBIENTES E ÁREAS'!C15</f>
        <v>AUTOMAÇÃO</v>
      </c>
      <c r="D126" s="186">
        <v>15.55</v>
      </c>
      <c r="E126" s="185">
        <f>'AMBIENTES E ÁREAS'!F15</f>
        <v>2.4</v>
      </c>
      <c r="F126" s="229">
        <f>E126*D126</f>
        <v>37.32</v>
      </c>
      <c r="G126"/>
      <c r="H126"/>
      <c r="I126"/>
      <c r="J126"/>
      <c r="K126"/>
    </row>
    <row r="127" spans="1:11" x14ac:dyDescent="0.3">
      <c r="A127"/>
      <c r="B127" s="242"/>
      <c r="C127" s="215" t="str">
        <f>'AMBIENTES E ÁREAS'!C16</f>
        <v>NO BREAK</v>
      </c>
      <c r="D127" s="186">
        <v>4.72</v>
      </c>
      <c r="E127" s="185">
        <f>'AMBIENTES E ÁREAS'!F16</f>
        <v>3</v>
      </c>
      <c r="F127" s="229">
        <f>E127*D127</f>
        <v>14.16</v>
      </c>
      <c r="G127"/>
      <c r="H127"/>
      <c r="I127"/>
      <c r="J127"/>
      <c r="K127"/>
    </row>
    <row r="128" spans="1:11" x14ac:dyDescent="0.3">
      <c r="B128" s="242"/>
      <c r="C128" s="215" t="str">
        <f>'AMBIENTES E ÁREAS'!C17</f>
        <v>CIRCULAÇÃO 02</v>
      </c>
      <c r="D128" s="186">
        <v>14.75</v>
      </c>
      <c r="E128" s="185">
        <f>'AMBIENTES E ÁREAS'!F17</f>
        <v>2.4</v>
      </c>
      <c r="F128" s="229">
        <f t="shared" si="7"/>
        <v>35.4</v>
      </c>
    </row>
    <row r="129" spans="1:11" x14ac:dyDescent="0.3">
      <c r="B129" s="242"/>
      <c r="C129" s="215" t="str">
        <f>'AMBIENTES E ÁREAS'!C20</f>
        <v>COPA</v>
      </c>
      <c r="D129" s="186">
        <v>8.64</v>
      </c>
      <c r="E129" s="185">
        <f>'AMBIENTES E ÁREAS'!F20</f>
        <v>2.4</v>
      </c>
      <c r="F129" s="229">
        <f t="shared" si="7"/>
        <v>20.736000000000001</v>
      </c>
    </row>
    <row r="130" spans="1:11" x14ac:dyDescent="0.3">
      <c r="B130" s="242"/>
      <c r="C130" s="215" t="str">
        <f>'AMBIENTES E ÁREAS'!C21</f>
        <v xml:space="preserve">ARQUIVO </v>
      </c>
      <c r="D130" s="186">
        <v>7</v>
      </c>
      <c r="E130" s="185">
        <f>'AMBIENTES E ÁREAS'!F21</f>
        <v>2.4</v>
      </c>
      <c r="F130" s="229">
        <f t="shared" si="7"/>
        <v>16.8</v>
      </c>
    </row>
    <row r="131" spans="1:11" ht="15" thickBot="1" x14ac:dyDescent="0.35">
      <c r="B131" s="242"/>
      <c r="C131" s="243" t="s">
        <v>213</v>
      </c>
      <c r="D131" s="218"/>
      <c r="E131" s="244"/>
      <c r="F131" s="231">
        <f>ROUNDUP((SUM(F121:F130)),0)</f>
        <v>233</v>
      </c>
    </row>
    <row r="132" spans="1:11" ht="15" thickBot="1" x14ac:dyDescent="0.35">
      <c r="B132" s="242"/>
      <c r="C132" s="197"/>
      <c r="D132" s="198"/>
      <c r="E132" s="197"/>
      <c r="F132" s="198"/>
    </row>
    <row r="133" spans="1:11" ht="15" thickBot="1" x14ac:dyDescent="0.35">
      <c r="B133" s="245"/>
      <c r="C133" s="558" t="s">
        <v>323</v>
      </c>
      <c r="D133" s="560"/>
      <c r="E133" s="560"/>
      <c r="F133" s="559"/>
    </row>
    <row r="134" spans="1:11" x14ac:dyDescent="0.3">
      <c r="B134" s="245"/>
      <c r="C134" s="246" t="s">
        <v>223</v>
      </c>
      <c r="D134" s="247" t="s">
        <v>226</v>
      </c>
      <c r="E134" s="247" t="s">
        <v>214</v>
      </c>
      <c r="F134" s="248" t="s">
        <v>191</v>
      </c>
    </row>
    <row r="135" spans="1:11" x14ac:dyDescent="0.3">
      <c r="B135" s="242"/>
      <c r="C135" s="249" t="s">
        <v>215</v>
      </c>
      <c r="D135" s="186">
        <v>5.35</v>
      </c>
      <c r="E135" s="185">
        <v>3</v>
      </c>
      <c r="F135" s="229">
        <f>E135*D135</f>
        <v>16.049999999999997</v>
      </c>
    </row>
    <row r="136" spans="1:11" x14ac:dyDescent="0.3">
      <c r="B136" s="242"/>
      <c r="C136" s="249" t="s">
        <v>216</v>
      </c>
      <c r="D136" s="186">
        <v>6.67</v>
      </c>
      <c r="E136" s="185">
        <v>3</v>
      </c>
      <c r="F136" s="229">
        <f>E136*D136</f>
        <v>20.009999999999998</v>
      </c>
    </row>
    <row r="137" spans="1:11" x14ac:dyDescent="0.3">
      <c r="B137" s="242"/>
      <c r="C137" s="249" t="s">
        <v>261</v>
      </c>
      <c r="D137" s="186">
        <v>4.95</v>
      </c>
      <c r="E137" s="185">
        <v>3</v>
      </c>
      <c r="F137" s="229">
        <f>E137*D137</f>
        <v>14.850000000000001</v>
      </c>
    </row>
    <row r="138" spans="1:11" x14ac:dyDescent="0.3">
      <c r="B138" s="242"/>
      <c r="C138" s="249" t="s">
        <v>262</v>
      </c>
      <c r="D138" s="186">
        <v>1.85</v>
      </c>
      <c r="E138" s="185">
        <v>3</v>
      </c>
      <c r="F138" s="229">
        <f>E138*D138</f>
        <v>5.5500000000000007</v>
      </c>
    </row>
    <row r="139" spans="1:11" ht="15" thickBot="1" x14ac:dyDescent="0.35">
      <c r="B139" s="245"/>
      <c r="C139" s="579" t="s">
        <v>213</v>
      </c>
      <c r="D139" s="580"/>
      <c r="E139" s="580"/>
      <c r="F139" s="231">
        <f>ROUNDUP((SUM(F135:F138)),0)</f>
        <v>57</v>
      </c>
    </row>
    <row r="140" spans="1:11" s="44" customFormat="1" ht="15" thickBot="1" x14ac:dyDescent="0.35">
      <c r="A140" s="211"/>
      <c r="B140" s="245"/>
      <c r="C140" s="237"/>
      <c r="D140" s="237"/>
      <c r="E140" s="237"/>
      <c r="F140" s="198"/>
      <c r="G140" s="211"/>
      <c r="H140" s="211"/>
      <c r="I140" s="211"/>
      <c r="J140" s="211"/>
      <c r="K140" s="192"/>
    </row>
    <row r="141" spans="1:11" ht="15" thickBot="1" x14ac:dyDescent="0.35">
      <c r="B141" s="245"/>
      <c r="C141" s="558" t="s">
        <v>439</v>
      </c>
      <c r="D141" s="560"/>
      <c r="E141" s="560"/>
      <c r="F141" s="559"/>
    </row>
    <row r="142" spans="1:11" x14ac:dyDescent="0.3">
      <c r="B142" s="245"/>
      <c r="C142" s="246" t="s">
        <v>223</v>
      </c>
      <c r="D142" s="247" t="s">
        <v>226</v>
      </c>
      <c r="E142" s="247" t="s">
        <v>214</v>
      </c>
      <c r="F142" s="248" t="s">
        <v>191</v>
      </c>
    </row>
    <row r="143" spans="1:11" x14ac:dyDescent="0.3">
      <c r="B143" s="245"/>
      <c r="C143" s="249" t="s">
        <v>215</v>
      </c>
      <c r="D143" s="186">
        <v>5.35</v>
      </c>
      <c r="E143" s="185">
        <v>2.7</v>
      </c>
      <c r="F143" s="229">
        <f>E143*D143</f>
        <v>14.445</v>
      </c>
    </row>
    <row r="144" spans="1:11" x14ac:dyDescent="0.3">
      <c r="A144"/>
      <c r="B144" s="245"/>
      <c r="C144" s="249" t="s">
        <v>216</v>
      </c>
      <c r="D144" s="186">
        <v>6.67</v>
      </c>
      <c r="E144" s="185">
        <v>2.7</v>
      </c>
      <c r="F144" s="229">
        <f>E144*D144</f>
        <v>18.009</v>
      </c>
      <c r="G144"/>
      <c r="H144"/>
      <c r="I144"/>
      <c r="J144"/>
      <c r="K144"/>
    </row>
    <row r="145" spans="1:11" x14ac:dyDescent="0.3">
      <c r="A145"/>
      <c r="B145" s="245"/>
      <c r="C145" s="249" t="s">
        <v>261</v>
      </c>
      <c r="D145" s="186">
        <v>4.95</v>
      </c>
      <c r="E145" s="185">
        <v>2.7</v>
      </c>
      <c r="F145" s="229">
        <f>E145*D145</f>
        <v>13.365000000000002</v>
      </c>
      <c r="G145"/>
      <c r="H145"/>
      <c r="I145"/>
      <c r="J145"/>
      <c r="K145"/>
    </row>
    <row r="146" spans="1:11" x14ac:dyDescent="0.3">
      <c r="A146"/>
      <c r="B146" s="245"/>
      <c r="C146" s="249" t="s">
        <v>262</v>
      </c>
      <c r="D146" s="186">
        <v>1.85</v>
      </c>
      <c r="E146" s="185">
        <v>2.7</v>
      </c>
      <c r="F146" s="229">
        <f>E146*D146</f>
        <v>4.995000000000001</v>
      </c>
      <c r="G146"/>
      <c r="H146"/>
      <c r="I146"/>
      <c r="J146"/>
      <c r="K146"/>
    </row>
    <row r="147" spans="1:11" ht="15" thickBot="1" x14ac:dyDescent="0.35">
      <c r="A147"/>
      <c r="B147" s="245"/>
      <c r="C147" s="579" t="s">
        <v>213</v>
      </c>
      <c r="D147" s="580"/>
      <c r="E147" s="580"/>
      <c r="F147" s="231">
        <f>ROUNDUP((SUM(F143:F146)),0)</f>
        <v>51</v>
      </c>
      <c r="G147"/>
      <c r="H147"/>
      <c r="I147"/>
      <c r="J147"/>
      <c r="K147"/>
    </row>
    <row r="148" spans="1:11" ht="15" thickBot="1" x14ac:dyDescent="0.35">
      <c r="A148"/>
      <c r="B148" s="245"/>
      <c r="C148" s="237"/>
      <c r="D148" s="237"/>
      <c r="E148" s="237"/>
      <c r="F148" s="198"/>
      <c r="G148"/>
      <c r="H148"/>
      <c r="I148"/>
      <c r="J148"/>
      <c r="K148"/>
    </row>
    <row r="149" spans="1:11" ht="15" thickBot="1" x14ac:dyDescent="0.35">
      <c r="A149"/>
      <c r="B149" s="245"/>
      <c r="C149" s="558" t="s">
        <v>324</v>
      </c>
      <c r="D149" s="560"/>
      <c r="E149" s="560"/>
      <c r="F149" s="559"/>
      <c r="G149"/>
      <c r="H149"/>
      <c r="I149"/>
      <c r="J149"/>
      <c r="K149"/>
    </row>
    <row r="150" spans="1:11" x14ac:dyDescent="0.3">
      <c r="A150"/>
      <c r="B150" s="245"/>
      <c r="C150" s="246" t="s">
        <v>223</v>
      </c>
      <c r="D150" s="247" t="s">
        <v>226</v>
      </c>
      <c r="E150" s="247" t="s">
        <v>214</v>
      </c>
      <c r="F150" s="248" t="s">
        <v>191</v>
      </c>
      <c r="G150"/>
      <c r="H150"/>
      <c r="I150"/>
      <c r="J150"/>
      <c r="K150"/>
    </row>
    <row r="151" spans="1:11" x14ac:dyDescent="0.3">
      <c r="A151"/>
      <c r="B151" s="245"/>
      <c r="C151" s="249" t="s">
        <v>215</v>
      </c>
      <c r="D151" s="186">
        <v>1.1200000000000001</v>
      </c>
      <c r="E151" s="185">
        <v>3</v>
      </c>
      <c r="F151" s="229">
        <f>E151*D151</f>
        <v>3.3600000000000003</v>
      </c>
      <c r="G151"/>
      <c r="H151"/>
      <c r="I151"/>
      <c r="J151"/>
      <c r="K151"/>
    </row>
    <row r="152" spans="1:11" x14ac:dyDescent="0.3">
      <c r="A152"/>
      <c r="B152" s="245"/>
      <c r="C152" s="249" t="s">
        <v>216</v>
      </c>
      <c r="D152" s="186">
        <v>0.28000000000000003</v>
      </c>
      <c r="E152" s="185">
        <v>3</v>
      </c>
      <c r="F152" s="229">
        <f>E152*D152</f>
        <v>0.84000000000000008</v>
      </c>
      <c r="G152"/>
      <c r="H152"/>
      <c r="I152"/>
      <c r="J152"/>
      <c r="K152"/>
    </row>
    <row r="153" spans="1:11" x14ac:dyDescent="0.3">
      <c r="A153"/>
      <c r="B153" s="245"/>
      <c r="C153" s="249" t="s">
        <v>261</v>
      </c>
      <c r="D153" s="186">
        <v>0.76</v>
      </c>
      <c r="E153" s="185">
        <v>3</v>
      </c>
      <c r="F153" s="229">
        <f t="shared" ref="F153:F155" si="8">E153*D153</f>
        <v>2.2800000000000002</v>
      </c>
      <c r="G153"/>
      <c r="H153"/>
      <c r="I153"/>
      <c r="J153"/>
      <c r="K153"/>
    </row>
    <row r="154" spans="1:11" x14ac:dyDescent="0.3">
      <c r="A154"/>
      <c r="B154" s="245"/>
      <c r="C154" s="249" t="s">
        <v>262</v>
      </c>
      <c r="D154" s="186">
        <v>0.6</v>
      </c>
      <c r="E154" s="185">
        <v>3</v>
      </c>
      <c r="F154" s="229">
        <f t="shared" si="8"/>
        <v>1.7999999999999998</v>
      </c>
      <c r="G154"/>
      <c r="H154"/>
      <c r="I154"/>
      <c r="J154"/>
      <c r="K154"/>
    </row>
    <row r="155" spans="1:11" x14ac:dyDescent="0.3">
      <c r="A155"/>
      <c r="B155" s="245"/>
      <c r="C155" s="249" t="s">
        <v>263</v>
      </c>
      <c r="D155" s="186">
        <v>0.56000000000000005</v>
      </c>
      <c r="E155" s="185">
        <v>3</v>
      </c>
      <c r="F155" s="229">
        <f t="shared" si="8"/>
        <v>1.6800000000000002</v>
      </c>
      <c r="G155"/>
      <c r="H155"/>
      <c r="I155"/>
      <c r="J155"/>
      <c r="K155"/>
    </row>
    <row r="156" spans="1:11" ht="15" thickBot="1" x14ac:dyDescent="0.35">
      <c r="A156"/>
      <c r="B156" s="245"/>
      <c r="C156" s="579" t="s">
        <v>213</v>
      </c>
      <c r="D156" s="580"/>
      <c r="E156" s="580"/>
      <c r="F156" s="231">
        <f>ROUNDUP((SUM(F151:F155)),0)</f>
        <v>10</v>
      </c>
      <c r="G156"/>
      <c r="H156"/>
      <c r="I156"/>
      <c r="J156"/>
      <c r="K156"/>
    </row>
    <row r="157" spans="1:11" ht="15" thickBot="1" x14ac:dyDescent="0.35">
      <c r="A157"/>
      <c r="B157" s="245"/>
      <c r="C157" s="237"/>
      <c r="D157" s="237"/>
      <c r="E157" s="237"/>
      <c r="F157" s="198"/>
      <c r="G157"/>
      <c r="H157"/>
      <c r="I157"/>
      <c r="J157"/>
      <c r="K157"/>
    </row>
    <row r="158" spans="1:11" ht="15" thickBot="1" x14ac:dyDescent="0.35">
      <c r="A158"/>
      <c r="B158" s="237"/>
      <c r="C158" s="558" t="s">
        <v>438</v>
      </c>
      <c r="D158" s="560"/>
      <c r="E158" s="560"/>
      <c r="F158" s="559"/>
      <c r="G158"/>
      <c r="H158"/>
      <c r="I158"/>
      <c r="J158"/>
      <c r="K158"/>
    </row>
    <row r="159" spans="1:11" x14ac:dyDescent="0.3">
      <c r="A159"/>
      <c r="B159" s="237"/>
      <c r="C159" s="246" t="s">
        <v>223</v>
      </c>
      <c r="D159" s="247" t="s">
        <v>226</v>
      </c>
      <c r="E159" s="247" t="s">
        <v>214</v>
      </c>
      <c r="F159" s="248" t="s">
        <v>191</v>
      </c>
      <c r="G159"/>
      <c r="H159"/>
      <c r="I159"/>
      <c r="J159"/>
      <c r="K159"/>
    </row>
    <row r="160" spans="1:11" x14ac:dyDescent="0.3">
      <c r="A160"/>
      <c r="B160" s="237"/>
      <c r="C160" s="249" t="s">
        <v>215</v>
      </c>
      <c r="D160" s="186">
        <v>1.1200000000000001</v>
      </c>
      <c r="E160" s="185">
        <v>3</v>
      </c>
      <c r="F160" s="229">
        <f>E160*D160</f>
        <v>3.3600000000000003</v>
      </c>
      <c r="G160"/>
      <c r="H160"/>
      <c r="I160"/>
      <c r="J160"/>
      <c r="K160"/>
    </row>
    <row r="161" spans="1:11" x14ac:dyDescent="0.3">
      <c r="A161"/>
      <c r="B161" s="237"/>
      <c r="C161" s="249" t="s">
        <v>216</v>
      </c>
      <c r="D161" s="186">
        <v>0.28000000000000003</v>
      </c>
      <c r="E161" s="185">
        <v>3</v>
      </c>
      <c r="F161" s="229">
        <f>E161*D161</f>
        <v>0.84000000000000008</v>
      </c>
      <c r="G161"/>
      <c r="H161"/>
      <c r="I161"/>
      <c r="J161"/>
      <c r="K161"/>
    </row>
    <row r="162" spans="1:11" x14ac:dyDescent="0.3">
      <c r="A162"/>
      <c r="B162" s="237"/>
      <c r="C162" s="249" t="s">
        <v>261</v>
      </c>
      <c r="D162" s="186">
        <v>0.76</v>
      </c>
      <c r="E162" s="185">
        <v>3</v>
      </c>
      <c r="F162" s="229">
        <f t="shared" ref="F162:F164" si="9">E162*D162</f>
        <v>2.2800000000000002</v>
      </c>
      <c r="G162"/>
      <c r="H162"/>
      <c r="I162"/>
      <c r="J162"/>
      <c r="K162"/>
    </row>
    <row r="163" spans="1:11" x14ac:dyDescent="0.3">
      <c r="A163"/>
      <c r="B163" s="237"/>
      <c r="C163" s="249" t="s">
        <v>262</v>
      </c>
      <c r="D163" s="186">
        <v>0.6</v>
      </c>
      <c r="E163" s="185">
        <v>3</v>
      </c>
      <c r="F163" s="229">
        <f t="shared" si="9"/>
        <v>1.7999999999999998</v>
      </c>
      <c r="G163"/>
      <c r="H163"/>
      <c r="I163"/>
      <c r="J163"/>
      <c r="K163"/>
    </row>
    <row r="164" spans="1:11" x14ac:dyDescent="0.3">
      <c r="A164"/>
      <c r="B164" s="237"/>
      <c r="C164" s="249" t="s">
        <v>263</v>
      </c>
      <c r="D164" s="186">
        <v>0.56000000000000005</v>
      </c>
      <c r="E164" s="185">
        <v>3</v>
      </c>
      <c r="F164" s="229">
        <f t="shared" si="9"/>
        <v>1.6800000000000002</v>
      </c>
      <c r="G164"/>
      <c r="H164"/>
      <c r="I164"/>
      <c r="J164"/>
      <c r="K164"/>
    </row>
    <row r="165" spans="1:11" ht="15" thickBot="1" x14ac:dyDescent="0.35">
      <c r="A165"/>
      <c r="B165" s="237"/>
      <c r="C165" s="579" t="s">
        <v>213</v>
      </c>
      <c r="D165" s="580"/>
      <c r="E165" s="580"/>
      <c r="F165" s="231">
        <f>ROUNDUP((SUM(F160:F164)),0)</f>
        <v>10</v>
      </c>
      <c r="G165"/>
      <c r="H165"/>
      <c r="I165"/>
      <c r="J165"/>
      <c r="K165"/>
    </row>
    <row r="166" spans="1:11" ht="15" thickBot="1" x14ac:dyDescent="0.35">
      <c r="A166"/>
      <c r="B166" s="237"/>
      <c r="C166" s="237"/>
      <c r="D166" s="237"/>
      <c r="E166" s="237"/>
      <c r="F166" s="238"/>
      <c r="G166"/>
      <c r="H166"/>
      <c r="I166"/>
      <c r="J166"/>
      <c r="K166"/>
    </row>
    <row r="167" spans="1:11" ht="15" thickBot="1" x14ac:dyDescent="0.35">
      <c r="A167"/>
      <c r="B167" s="558" t="s">
        <v>241</v>
      </c>
      <c r="C167" s="560"/>
      <c r="D167" s="560"/>
      <c r="E167" s="560"/>
      <c r="F167" s="559"/>
      <c r="G167"/>
      <c r="H167"/>
      <c r="I167"/>
      <c r="J167"/>
      <c r="K167"/>
    </row>
    <row r="168" spans="1:11" x14ac:dyDescent="0.3">
      <c r="A168"/>
      <c r="B168" s="246" t="s">
        <v>2</v>
      </c>
      <c r="C168" s="247" t="s">
        <v>226</v>
      </c>
      <c r="D168" s="247" t="s">
        <v>214</v>
      </c>
      <c r="E168" s="247" t="s">
        <v>222</v>
      </c>
      <c r="F168" s="248" t="s">
        <v>191</v>
      </c>
      <c r="G168"/>
      <c r="H168"/>
      <c r="I168"/>
      <c r="J168"/>
      <c r="K168"/>
    </row>
    <row r="169" spans="1:11" x14ac:dyDescent="0.3">
      <c r="A169"/>
      <c r="B169" s="249" t="s">
        <v>242</v>
      </c>
      <c r="C169" s="186">
        <v>0.9</v>
      </c>
      <c r="D169" s="185">
        <v>2.1</v>
      </c>
      <c r="E169" s="250">
        <v>1</v>
      </c>
      <c r="F169" s="229">
        <f>E169*(D169*C169)</f>
        <v>1.8900000000000001</v>
      </c>
      <c r="G169"/>
      <c r="H169"/>
      <c r="I169"/>
      <c r="J169"/>
      <c r="K169"/>
    </row>
    <row r="170" spans="1:11" x14ac:dyDescent="0.3">
      <c r="A170"/>
      <c r="B170" s="249" t="s">
        <v>243</v>
      </c>
      <c r="C170" s="186">
        <v>0.9</v>
      </c>
      <c r="D170" s="185">
        <v>2.1</v>
      </c>
      <c r="E170" s="250">
        <v>5</v>
      </c>
      <c r="F170" s="229">
        <f t="shared" ref="F170:F173" si="10">E170*(D170*C170)</f>
        <v>9.4500000000000011</v>
      </c>
      <c r="G170"/>
      <c r="H170"/>
      <c r="I170"/>
      <c r="J170"/>
      <c r="K170"/>
    </row>
    <row r="171" spans="1:11" x14ac:dyDescent="0.3">
      <c r="A171"/>
      <c r="B171" s="249" t="s">
        <v>244</v>
      </c>
      <c r="C171" s="186">
        <v>0.8</v>
      </c>
      <c r="D171" s="185">
        <v>2.1</v>
      </c>
      <c r="E171" s="250">
        <v>3</v>
      </c>
      <c r="F171" s="229">
        <f t="shared" si="10"/>
        <v>5.0400000000000009</v>
      </c>
      <c r="G171"/>
      <c r="H171"/>
      <c r="I171"/>
      <c r="J171"/>
      <c r="K171"/>
    </row>
    <row r="172" spans="1:11" x14ac:dyDescent="0.3">
      <c r="A172"/>
      <c r="B172" s="249" t="s">
        <v>245</v>
      </c>
      <c r="C172" s="186">
        <v>0.8</v>
      </c>
      <c r="D172" s="185">
        <v>2.1</v>
      </c>
      <c r="E172" s="250">
        <v>2</v>
      </c>
      <c r="F172" s="229">
        <f t="shared" si="10"/>
        <v>3.3600000000000003</v>
      </c>
      <c r="G172"/>
      <c r="H172"/>
      <c r="I172"/>
      <c r="J172"/>
      <c r="K172"/>
    </row>
    <row r="173" spans="1:11" x14ac:dyDescent="0.3">
      <c r="A173"/>
      <c r="B173" s="249" t="s">
        <v>246</v>
      </c>
      <c r="C173" s="186">
        <v>1.2</v>
      </c>
      <c r="D173" s="185">
        <v>2.1</v>
      </c>
      <c r="E173" s="250">
        <v>1</v>
      </c>
      <c r="F173" s="229">
        <f t="shared" si="10"/>
        <v>2.52</v>
      </c>
      <c r="G173"/>
      <c r="H173"/>
      <c r="I173"/>
      <c r="J173"/>
      <c r="K173"/>
    </row>
    <row r="174" spans="1:11" ht="15" thickBot="1" x14ac:dyDescent="0.35">
      <c r="A174"/>
      <c r="B174" s="581" t="s">
        <v>247</v>
      </c>
      <c r="C174" s="582"/>
      <c r="D174" s="251"/>
      <c r="E174" s="251"/>
      <c r="F174" s="231">
        <f>ROUNDUP((SUM(F168:F173)),0)</f>
        <v>23</v>
      </c>
      <c r="G174"/>
      <c r="H174"/>
      <c r="I174"/>
      <c r="J174"/>
      <c r="K174"/>
    </row>
    <row r="175" spans="1:11" ht="15" thickBot="1" x14ac:dyDescent="0.35">
      <c r="A175"/>
      <c r="B175" s="237"/>
      <c r="C175" s="237"/>
      <c r="D175" s="237"/>
      <c r="E175" s="237"/>
      <c r="F175" s="238"/>
      <c r="G175"/>
      <c r="H175"/>
      <c r="I175"/>
      <c r="J175"/>
      <c r="K175"/>
    </row>
    <row r="176" spans="1:11" ht="15" thickBot="1" x14ac:dyDescent="0.35">
      <c r="A176"/>
      <c r="B176" s="558" t="s">
        <v>248</v>
      </c>
      <c r="C176" s="560"/>
      <c r="D176" s="560"/>
      <c r="E176" s="560"/>
      <c r="F176" s="559"/>
      <c r="G176"/>
      <c r="H176"/>
      <c r="I176"/>
      <c r="J176"/>
      <c r="K176"/>
    </row>
    <row r="177" spans="1:11" x14ac:dyDescent="0.3">
      <c r="A177"/>
      <c r="B177" s="246" t="s">
        <v>2</v>
      </c>
      <c r="C177" s="247" t="s">
        <v>226</v>
      </c>
      <c r="D177" s="247" t="s">
        <v>214</v>
      </c>
      <c r="E177" s="247" t="s">
        <v>222</v>
      </c>
      <c r="F177" s="248" t="s">
        <v>191</v>
      </c>
      <c r="G177"/>
      <c r="H177"/>
      <c r="I177"/>
      <c r="J177"/>
      <c r="K177"/>
    </row>
    <row r="178" spans="1:11" x14ac:dyDescent="0.3">
      <c r="A178"/>
      <c r="B178" s="249" t="s">
        <v>265</v>
      </c>
      <c r="C178" s="186">
        <v>0.9</v>
      </c>
      <c r="D178" s="185">
        <v>2.1</v>
      </c>
      <c r="E178" s="250">
        <v>2</v>
      </c>
      <c r="F178" s="229">
        <f>E178*(D178*C178)</f>
        <v>3.7800000000000002</v>
      </c>
      <c r="G178"/>
      <c r="H178"/>
      <c r="I178"/>
      <c r="J178"/>
      <c r="K178"/>
    </row>
    <row r="179" spans="1:11" x14ac:dyDescent="0.3">
      <c r="A179"/>
      <c r="B179" s="249" t="s">
        <v>266</v>
      </c>
      <c r="C179" s="186">
        <v>0.8</v>
      </c>
      <c r="D179" s="185">
        <v>2.1</v>
      </c>
      <c r="E179" s="250">
        <v>1</v>
      </c>
      <c r="F179" s="229">
        <f t="shared" ref="F179:F181" si="11">E179*(D179*C179)</f>
        <v>1.6800000000000002</v>
      </c>
      <c r="G179"/>
      <c r="H179"/>
      <c r="I179"/>
      <c r="J179"/>
      <c r="K179"/>
    </row>
    <row r="180" spans="1:11" x14ac:dyDescent="0.3">
      <c r="A180"/>
      <c r="B180" s="249" t="s">
        <v>267</v>
      </c>
      <c r="C180" s="186">
        <v>0.7</v>
      </c>
      <c r="D180" s="185">
        <v>2.1</v>
      </c>
      <c r="E180" s="250">
        <v>1</v>
      </c>
      <c r="F180" s="229">
        <f t="shared" si="11"/>
        <v>1.47</v>
      </c>
      <c r="G180"/>
      <c r="H180"/>
      <c r="I180"/>
      <c r="J180"/>
      <c r="K180"/>
    </row>
    <row r="181" spans="1:11" x14ac:dyDescent="0.3">
      <c r="A181"/>
      <c r="B181" s="249" t="s">
        <v>268</v>
      </c>
      <c r="C181" s="186">
        <v>0.9</v>
      </c>
      <c r="D181" s="185">
        <v>2.1</v>
      </c>
      <c r="E181" s="250">
        <v>1</v>
      </c>
      <c r="F181" s="229">
        <f t="shared" si="11"/>
        <v>1.8900000000000001</v>
      </c>
      <c r="G181"/>
      <c r="H181"/>
      <c r="I181"/>
      <c r="J181"/>
      <c r="K181"/>
    </row>
    <row r="182" spans="1:11" ht="15" thickBot="1" x14ac:dyDescent="0.35">
      <c r="A182"/>
      <c r="B182" s="581" t="s">
        <v>247</v>
      </c>
      <c r="C182" s="582"/>
      <c r="D182" s="251"/>
      <c r="E182" s="251"/>
      <c r="F182" s="231">
        <f>ROUNDUP((SUM(F177:F181)),0)</f>
        <v>9</v>
      </c>
      <c r="G182"/>
      <c r="H182"/>
      <c r="I182"/>
      <c r="J182"/>
      <c r="K182"/>
    </row>
    <row r="183" spans="1:11" ht="15" thickBot="1" x14ac:dyDescent="0.35">
      <c r="A183"/>
      <c r="B183" s="237"/>
      <c r="C183" s="237"/>
      <c r="D183" s="237"/>
      <c r="E183" s="237"/>
      <c r="F183" s="238"/>
      <c r="G183"/>
      <c r="H183"/>
      <c r="I183"/>
      <c r="J183"/>
      <c r="K183"/>
    </row>
    <row r="184" spans="1:11" ht="15" thickBot="1" x14ac:dyDescent="0.35">
      <c r="A184"/>
      <c r="B184" s="558" t="s">
        <v>407</v>
      </c>
      <c r="C184" s="560"/>
      <c r="D184" s="560"/>
      <c r="E184" s="560"/>
      <c r="F184" s="559"/>
      <c r="G184"/>
      <c r="H184"/>
      <c r="I184"/>
      <c r="J184"/>
      <c r="K184"/>
    </row>
    <row r="185" spans="1:11" x14ac:dyDescent="0.3">
      <c r="A185"/>
      <c r="B185" s="246" t="s">
        <v>2</v>
      </c>
      <c r="C185" s="247" t="s">
        <v>226</v>
      </c>
      <c r="D185" s="247" t="s">
        <v>214</v>
      </c>
      <c r="E185" s="247" t="s">
        <v>222</v>
      </c>
      <c r="F185" s="248" t="s">
        <v>191</v>
      </c>
      <c r="G185"/>
      <c r="H185"/>
      <c r="I185"/>
      <c r="J185"/>
      <c r="K185"/>
    </row>
    <row r="186" spans="1:11" x14ac:dyDescent="0.3">
      <c r="A186"/>
      <c r="B186" s="249" t="s">
        <v>224</v>
      </c>
      <c r="C186" s="186">
        <v>1.1000000000000001</v>
      </c>
      <c r="D186" s="185">
        <v>2.1</v>
      </c>
      <c r="E186" s="250">
        <v>2</v>
      </c>
      <c r="F186" s="229">
        <f>E186*(D186*C186)</f>
        <v>4.620000000000001</v>
      </c>
      <c r="G186"/>
      <c r="H186"/>
      <c r="I186"/>
      <c r="J186"/>
      <c r="K186"/>
    </row>
    <row r="187" spans="1:11" ht="15" thickBot="1" x14ac:dyDescent="0.35">
      <c r="A187"/>
      <c r="B187" s="581" t="s">
        <v>213</v>
      </c>
      <c r="C187" s="582"/>
      <c r="D187" s="251"/>
      <c r="E187" s="251"/>
      <c r="F187" s="231">
        <f>ROUNDUP((SUM(F185:F186)),0)</f>
        <v>5</v>
      </c>
      <c r="G187"/>
      <c r="H187"/>
      <c r="I187"/>
      <c r="J187"/>
      <c r="K187"/>
    </row>
    <row r="188" spans="1:11" ht="15" thickBot="1" x14ac:dyDescent="0.35">
      <c r="A188"/>
      <c r="B188" s="237"/>
      <c r="C188" s="237"/>
      <c r="D188" s="237"/>
      <c r="E188" s="237"/>
      <c r="F188" s="238"/>
      <c r="G188"/>
      <c r="H188"/>
      <c r="I188"/>
      <c r="J188"/>
      <c r="K188"/>
    </row>
    <row r="189" spans="1:11" ht="15" thickBot="1" x14ac:dyDescent="0.35">
      <c r="A189"/>
      <c r="C189" s="558" t="s">
        <v>253</v>
      </c>
      <c r="D189" s="560"/>
      <c r="E189" s="560"/>
      <c r="F189" s="559"/>
      <c r="G189"/>
      <c r="H189"/>
      <c r="I189"/>
      <c r="J189"/>
      <c r="K189"/>
    </row>
    <row r="190" spans="1:11" x14ac:dyDescent="0.3">
      <c r="A190"/>
      <c r="C190" s="200" t="s">
        <v>2</v>
      </c>
      <c r="D190" s="183" t="s">
        <v>226</v>
      </c>
      <c r="E190" s="183" t="s">
        <v>214</v>
      </c>
      <c r="F190" s="184" t="s">
        <v>191</v>
      </c>
      <c r="G190"/>
      <c r="H190"/>
      <c r="I190"/>
      <c r="J190"/>
      <c r="K190"/>
    </row>
    <row r="191" spans="1:11" x14ac:dyDescent="0.3">
      <c r="A191"/>
      <c r="C191" s="572" t="s">
        <v>410</v>
      </c>
      <c r="D191" s="186">
        <v>1.01</v>
      </c>
      <c r="E191" s="185">
        <v>2.5</v>
      </c>
      <c r="F191" s="583">
        <f>SUM(E191:E193)</f>
        <v>5.4</v>
      </c>
      <c r="G191"/>
      <c r="H191"/>
      <c r="I191"/>
      <c r="J191"/>
      <c r="K191"/>
    </row>
    <row r="192" spans="1:11" x14ac:dyDescent="0.3">
      <c r="A192"/>
      <c r="B192"/>
      <c r="C192" s="578"/>
      <c r="D192" s="186">
        <v>1.01</v>
      </c>
      <c r="E192" s="185">
        <v>2.5</v>
      </c>
      <c r="F192" s="584"/>
      <c r="G192"/>
      <c r="H192"/>
      <c r="I192"/>
      <c r="J192"/>
      <c r="K192"/>
    </row>
    <row r="193" spans="1:11" x14ac:dyDescent="0.3">
      <c r="A193"/>
      <c r="B193"/>
      <c r="C193" s="573"/>
      <c r="D193" s="186">
        <v>2.6</v>
      </c>
      <c r="E193" s="185">
        <v>0.4</v>
      </c>
      <c r="F193" s="585"/>
      <c r="G193"/>
      <c r="H193"/>
      <c r="I193"/>
      <c r="J193"/>
      <c r="K193"/>
    </row>
    <row r="194" spans="1:11" ht="15" thickBot="1" x14ac:dyDescent="0.35">
      <c r="A194"/>
      <c r="B194"/>
      <c r="C194" s="243" t="s">
        <v>213</v>
      </c>
      <c r="D194" s="218"/>
      <c r="E194" s="244"/>
      <c r="F194" s="220">
        <f>ROUNDUP((SUM(F191:F193)),0)</f>
        <v>6</v>
      </c>
      <c r="G194"/>
      <c r="H194"/>
      <c r="I194"/>
      <c r="J194"/>
      <c r="K194"/>
    </row>
    <row r="195" spans="1:11" ht="15" thickBot="1" x14ac:dyDescent="0.35">
      <c r="A195"/>
      <c r="B195"/>
      <c r="C195" s="197"/>
      <c r="D195" s="198"/>
      <c r="E195" s="197"/>
      <c r="F195" s="198"/>
      <c r="G195"/>
      <c r="H195"/>
      <c r="I195"/>
      <c r="J195"/>
      <c r="K195"/>
    </row>
    <row r="196" spans="1:11" ht="15" thickBot="1" x14ac:dyDescent="0.35">
      <c r="A196"/>
      <c r="B196"/>
      <c r="C196" s="561" t="s">
        <v>407</v>
      </c>
      <c r="D196" s="562"/>
      <c r="E196" s="562"/>
      <c r="F196" s="563"/>
      <c r="G196"/>
      <c r="H196"/>
      <c r="I196"/>
      <c r="J196"/>
      <c r="K196"/>
    </row>
    <row r="197" spans="1:11" x14ac:dyDescent="0.3">
      <c r="A197"/>
      <c r="B197"/>
      <c r="C197" s="109" t="s">
        <v>2</v>
      </c>
      <c r="D197" s="110" t="s">
        <v>226</v>
      </c>
      <c r="E197" s="110" t="s">
        <v>214</v>
      </c>
      <c r="F197" s="111" t="s">
        <v>191</v>
      </c>
      <c r="G197"/>
      <c r="H197"/>
      <c r="I197"/>
      <c r="J197"/>
      <c r="K197"/>
    </row>
    <row r="198" spans="1:11" x14ac:dyDescent="0.3">
      <c r="A198"/>
      <c r="B198"/>
      <c r="C198" s="199" t="s">
        <v>224</v>
      </c>
      <c r="D198" s="179">
        <v>1.1000000000000001</v>
      </c>
      <c r="E198" s="178">
        <v>2.1</v>
      </c>
      <c r="F198" s="180">
        <f>E198*D198</f>
        <v>2.3100000000000005</v>
      </c>
      <c r="G198"/>
      <c r="H198"/>
      <c r="I198"/>
      <c r="J198"/>
      <c r="K198"/>
    </row>
    <row r="199" spans="1:11" ht="15" thickBot="1" x14ac:dyDescent="0.35">
      <c r="A199"/>
      <c r="B199"/>
      <c r="C199" s="207" t="s">
        <v>213</v>
      </c>
      <c r="D199" s="208"/>
      <c r="E199" s="209"/>
      <c r="F199" s="210">
        <f>ROUNDUP((SUM(F198:F198)),0)</f>
        <v>3</v>
      </c>
      <c r="G199"/>
      <c r="H199"/>
      <c r="I199"/>
      <c r="J199"/>
      <c r="K199"/>
    </row>
    <row r="200" spans="1:11" ht="15" thickBot="1" x14ac:dyDescent="0.35">
      <c r="A200"/>
      <c r="B200"/>
      <c r="C200" s="197"/>
      <c r="D200" s="198"/>
      <c r="E200" s="197"/>
      <c r="F200" s="198"/>
      <c r="G200"/>
      <c r="H200"/>
      <c r="I200"/>
      <c r="J200"/>
      <c r="K200"/>
    </row>
    <row r="201" spans="1:11" ht="15" thickBot="1" x14ac:dyDescent="0.35">
      <c r="A201"/>
      <c r="B201"/>
      <c r="C201" s="561" t="s">
        <v>252</v>
      </c>
      <c r="D201" s="562"/>
      <c r="E201" s="562"/>
      <c r="F201" s="563"/>
      <c r="G201"/>
      <c r="H201"/>
      <c r="I201"/>
      <c r="J201"/>
      <c r="K201"/>
    </row>
    <row r="202" spans="1:11" x14ac:dyDescent="0.3">
      <c r="A202"/>
      <c r="B202"/>
      <c r="C202" s="109" t="s">
        <v>2</v>
      </c>
      <c r="D202" s="110" t="s">
        <v>226</v>
      </c>
      <c r="E202" s="110" t="s">
        <v>214</v>
      </c>
      <c r="F202" s="111" t="s">
        <v>191</v>
      </c>
      <c r="G202"/>
      <c r="H202"/>
      <c r="I202"/>
      <c r="J202"/>
      <c r="K202"/>
    </row>
    <row r="203" spans="1:11" x14ac:dyDescent="0.3">
      <c r="A203"/>
      <c r="B203"/>
      <c r="C203" s="199" t="s">
        <v>224</v>
      </c>
      <c r="D203" s="179">
        <v>1</v>
      </c>
      <c r="E203" s="178">
        <v>2.1</v>
      </c>
      <c r="F203" s="180">
        <f>E203*D203</f>
        <v>2.1</v>
      </c>
      <c r="G203"/>
      <c r="H203"/>
      <c r="I203"/>
      <c r="J203"/>
      <c r="K203"/>
    </row>
    <row r="204" spans="1:11" x14ac:dyDescent="0.3">
      <c r="A204"/>
      <c r="B204"/>
      <c r="C204" s="199" t="s">
        <v>225</v>
      </c>
      <c r="D204" s="179">
        <v>1</v>
      </c>
      <c r="E204" s="178">
        <v>2.1</v>
      </c>
      <c r="F204" s="180">
        <f>E204*D204</f>
        <v>2.1</v>
      </c>
      <c r="G204"/>
      <c r="H204"/>
      <c r="I204"/>
      <c r="J204"/>
      <c r="K204"/>
    </row>
    <row r="205" spans="1:11" ht="15" thickBot="1" x14ac:dyDescent="0.35">
      <c r="A205"/>
      <c r="B205"/>
      <c r="C205" s="207" t="s">
        <v>213</v>
      </c>
      <c r="D205" s="208"/>
      <c r="E205" s="209"/>
      <c r="F205" s="210">
        <f>ROUNDUP((SUM(F203:F204)),0)</f>
        <v>5</v>
      </c>
      <c r="G205"/>
      <c r="H205"/>
      <c r="I205"/>
      <c r="J205"/>
      <c r="K205"/>
    </row>
    <row r="206" spans="1:11" ht="15" thickBot="1" x14ac:dyDescent="0.35">
      <c r="A206"/>
      <c r="B206"/>
      <c r="G206"/>
      <c r="H206"/>
      <c r="I206"/>
      <c r="J206"/>
      <c r="K206"/>
    </row>
    <row r="207" spans="1:11" ht="15" thickBot="1" x14ac:dyDescent="0.35">
      <c r="A207"/>
      <c r="B207"/>
      <c r="C207" s="558" t="s">
        <v>227</v>
      </c>
      <c r="D207" s="560"/>
      <c r="E207" s="560"/>
      <c r="F207" s="559"/>
      <c r="G207"/>
      <c r="H207"/>
      <c r="I207"/>
      <c r="J207"/>
      <c r="K207"/>
    </row>
    <row r="208" spans="1:11" x14ac:dyDescent="0.3">
      <c r="A208"/>
      <c r="B208"/>
      <c r="C208" s="200" t="s">
        <v>2</v>
      </c>
      <c r="D208" s="183" t="s">
        <v>240</v>
      </c>
      <c r="E208" s="183" t="s">
        <v>214</v>
      </c>
      <c r="F208" s="184" t="s">
        <v>191</v>
      </c>
      <c r="G208"/>
      <c r="H208"/>
      <c r="I208"/>
      <c r="J208"/>
      <c r="K208"/>
    </row>
    <row r="209" spans="1:11" x14ac:dyDescent="0.3">
      <c r="A209"/>
      <c r="B209"/>
      <c r="C209" s="249" t="s">
        <v>215</v>
      </c>
      <c r="D209" s="186">
        <v>1.3</v>
      </c>
      <c r="E209" s="185">
        <v>0.75</v>
      </c>
      <c r="F209" s="187">
        <f>E209*D209</f>
        <v>0.97500000000000009</v>
      </c>
      <c r="G209"/>
      <c r="H209"/>
      <c r="I209"/>
      <c r="J209"/>
      <c r="K209"/>
    </row>
    <row r="210" spans="1:11" x14ac:dyDescent="0.3">
      <c r="A210"/>
      <c r="B210"/>
      <c r="C210" s="249" t="s">
        <v>215</v>
      </c>
      <c r="D210" s="186">
        <v>1.2</v>
      </c>
      <c r="E210" s="185">
        <v>0.75</v>
      </c>
      <c r="F210" s="187">
        <f>E210*D210</f>
        <v>0.89999999999999991</v>
      </c>
      <c r="G210"/>
      <c r="H210"/>
      <c r="I210"/>
      <c r="J210"/>
      <c r="K210"/>
    </row>
    <row r="211" spans="1:11" ht="15" thickBot="1" x14ac:dyDescent="0.35">
      <c r="A211"/>
      <c r="B211"/>
      <c r="C211" s="243" t="s">
        <v>213</v>
      </c>
      <c r="D211" s="218"/>
      <c r="E211" s="244"/>
      <c r="F211" s="220">
        <f>ROUNDUP((SUM(F209:F210)),0)</f>
        <v>2</v>
      </c>
      <c r="G211"/>
      <c r="H211"/>
      <c r="I211"/>
      <c r="J211"/>
      <c r="K211"/>
    </row>
    <row r="212" spans="1:11" ht="15" thickBot="1" x14ac:dyDescent="0.35">
      <c r="A212"/>
      <c r="B212"/>
      <c r="G212"/>
      <c r="H212"/>
      <c r="I212"/>
      <c r="J212"/>
      <c r="K212"/>
    </row>
    <row r="213" spans="1:11" ht="15" thickBot="1" x14ac:dyDescent="0.35">
      <c r="A213"/>
      <c r="B213"/>
      <c r="C213" s="558" t="s">
        <v>229</v>
      </c>
      <c r="D213" s="560"/>
      <c r="E213" s="560"/>
      <c r="F213" s="559"/>
      <c r="G213"/>
      <c r="H213"/>
      <c r="I213"/>
      <c r="J213"/>
      <c r="K213"/>
    </row>
    <row r="214" spans="1:11" x14ac:dyDescent="0.3">
      <c r="A214"/>
      <c r="B214"/>
      <c r="C214" s="239" t="s">
        <v>222</v>
      </c>
      <c r="D214" s="240" t="s">
        <v>226</v>
      </c>
      <c r="E214" s="240" t="s">
        <v>214</v>
      </c>
      <c r="F214" s="241" t="s">
        <v>191</v>
      </c>
      <c r="G214"/>
      <c r="H214"/>
      <c r="I214"/>
      <c r="J214"/>
      <c r="K214"/>
    </row>
    <row r="215" spans="1:11" x14ac:dyDescent="0.3">
      <c r="A215"/>
      <c r="B215"/>
      <c r="C215" s="270">
        <v>4</v>
      </c>
      <c r="D215" s="186">
        <v>1</v>
      </c>
      <c r="E215" s="185">
        <v>1.8</v>
      </c>
      <c r="F215" s="229">
        <f>C215*(D215*E215)</f>
        <v>7.2</v>
      </c>
      <c r="G215"/>
      <c r="H215"/>
      <c r="I215"/>
      <c r="J215"/>
      <c r="K215"/>
    </row>
    <row r="216" spans="1:11" ht="15" thickBot="1" x14ac:dyDescent="0.35">
      <c r="A216"/>
      <c r="B216"/>
      <c r="C216" s="243" t="s">
        <v>213</v>
      </c>
      <c r="D216" s="218"/>
      <c r="E216" s="244"/>
      <c r="F216" s="231">
        <f>ROUNDUP((SUM(F215:F215)),0)</f>
        <v>8</v>
      </c>
      <c r="G216"/>
      <c r="H216"/>
      <c r="I216"/>
      <c r="J216"/>
      <c r="K216"/>
    </row>
    <row r="217" spans="1:11" ht="15" thickBot="1" x14ac:dyDescent="0.35">
      <c r="A217"/>
      <c r="B217"/>
      <c r="G217"/>
      <c r="H217"/>
      <c r="I217"/>
      <c r="J217"/>
      <c r="K217"/>
    </row>
    <row r="218" spans="1:11" ht="15" thickBot="1" x14ac:dyDescent="0.35">
      <c r="A218"/>
      <c r="B218"/>
      <c r="C218" s="558" t="s">
        <v>228</v>
      </c>
      <c r="D218" s="560"/>
      <c r="E218" s="560"/>
      <c r="F218" s="559"/>
      <c r="G218"/>
      <c r="H218"/>
      <c r="I218"/>
      <c r="J218"/>
      <c r="K218"/>
    </row>
    <row r="219" spans="1:11" x14ac:dyDescent="0.3">
      <c r="A219"/>
      <c r="B219"/>
      <c r="C219" s="239" t="s">
        <v>222</v>
      </c>
      <c r="D219" s="240" t="s">
        <v>226</v>
      </c>
      <c r="E219" s="240" t="s">
        <v>214</v>
      </c>
      <c r="F219" s="241" t="s">
        <v>191</v>
      </c>
      <c r="G219"/>
      <c r="H219"/>
      <c r="I219"/>
      <c r="J219"/>
      <c r="K219"/>
    </row>
    <row r="220" spans="1:11" x14ac:dyDescent="0.3">
      <c r="A220"/>
      <c r="B220"/>
      <c r="C220" s="270">
        <v>2</v>
      </c>
      <c r="D220" s="186">
        <v>1</v>
      </c>
      <c r="E220" s="185">
        <v>1.8</v>
      </c>
      <c r="F220" s="229">
        <f>C220*(D220*E220)</f>
        <v>3.6</v>
      </c>
      <c r="G220"/>
      <c r="H220"/>
      <c r="I220"/>
      <c r="J220"/>
      <c r="K220"/>
    </row>
    <row r="221" spans="1:11" ht="15" thickBot="1" x14ac:dyDescent="0.35">
      <c r="A221"/>
      <c r="B221"/>
      <c r="C221" s="243" t="s">
        <v>213</v>
      </c>
      <c r="D221" s="218"/>
      <c r="E221" s="244"/>
      <c r="F221" s="231">
        <f>ROUNDUP((SUM(F220:F220)),0)</f>
        <v>4</v>
      </c>
      <c r="G221"/>
      <c r="H221"/>
      <c r="I221"/>
      <c r="J221"/>
      <c r="K221"/>
    </row>
    <row r="222" spans="1:11" ht="15" thickBot="1" x14ac:dyDescent="0.35">
      <c r="A222"/>
      <c r="B222"/>
      <c r="G222"/>
      <c r="H222"/>
      <c r="I222"/>
      <c r="J222"/>
      <c r="K222"/>
    </row>
    <row r="223" spans="1:11" ht="15" thickBot="1" x14ac:dyDescent="0.35">
      <c r="A223"/>
      <c r="B223"/>
      <c r="C223" s="558" t="s">
        <v>230</v>
      </c>
      <c r="D223" s="560"/>
      <c r="E223" s="559"/>
      <c r="G223"/>
      <c r="H223"/>
      <c r="I223"/>
      <c r="J223"/>
      <c r="K223"/>
    </row>
    <row r="224" spans="1:11" x14ac:dyDescent="0.3">
      <c r="A224"/>
      <c r="B224"/>
      <c r="C224" s="564" t="s">
        <v>2</v>
      </c>
      <c r="D224" s="565"/>
      <c r="E224" s="221" t="s">
        <v>222</v>
      </c>
      <c r="F224"/>
      <c r="G224"/>
      <c r="H224"/>
      <c r="I224"/>
      <c r="J224"/>
      <c r="K224"/>
    </row>
    <row r="225" spans="1:11" ht="15" thickBot="1" x14ac:dyDescent="0.35">
      <c r="A225"/>
      <c r="B225"/>
      <c r="C225" s="566" t="s">
        <v>231</v>
      </c>
      <c r="D225" s="567"/>
      <c r="E225" s="224">
        <v>1</v>
      </c>
      <c r="F225"/>
      <c r="G225"/>
      <c r="H225"/>
      <c r="I225"/>
      <c r="J225"/>
      <c r="K225"/>
    </row>
    <row r="226" spans="1:11" ht="15" thickBot="1" x14ac:dyDescent="0.35">
      <c r="A226"/>
      <c r="B226"/>
      <c r="F226"/>
      <c r="G226"/>
      <c r="H226"/>
      <c r="I226"/>
      <c r="J226"/>
      <c r="K226"/>
    </row>
    <row r="227" spans="1:11" ht="15" thickBot="1" x14ac:dyDescent="0.35">
      <c r="A227"/>
      <c r="B227"/>
      <c r="C227" s="558" t="s">
        <v>269</v>
      </c>
      <c r="D227" s="559"/>
      <c r="F227"/>
      <c r="G227"/>
      <c r="H227"/>
      <c r="I227"/>
      <c r="J227"/>
      <c r="K227"/>
    </row>
    <row r="228" spans="1:11" x14ac:dyDescent="0.3">
      <c r="A228"/>
      <c r="B228"/>
      <c r="C228" s="226" t="s">
        <v>189</v>
      </c>
      <c r="D228" s="227" t="s">
        <v>222</v>
      </c>
      <c r="F228"/>
      <c r="G228"/>
      <c r="H228"/>
      <c r="I228"/>
      <c r="J228"/>
      <c r="K228"/>
    </row>
    <row r="229" spans="1:11" x14ac:dyDescent="0.3">
      <c r="A229"/>
      <c r="B229"/>
      <c r="C229" s="271" t="s">
        <v>206</v>
      </c>
      <c r="D229" s="223">
        <v>8</v>
      </c>
      <c r="F229"/>
      <c r="G229"/>
      <c r="H229"/>
      <c r="I229"/>
      <c r="J229"/>
      <c r="K229"/>
    </row>
    <row r="230" spans="1:11" ht="15" thickBot="1" x14ac:dyDescent="0.35">
      <c r="A230"/>
      <c r="B230"/>
      <c r="C230" s="230" t="s">
        <v>213</v>
      </c>
      <c r="D230" s="272">
        <f>ROUNDUP((SUM(D229:D229)),0)</f>
        <v>8</v>
      </c>
      <c r="F230"/>
      <c r="G230"/>
      <c r="H230"/>
      <c r="I230"/>
      <c r="J230"/>
      <c r="K230"/>
    </row>
    <row r="231" spans="1:11" ht="15" thickBot="1" x14ac:dyDescent="0.35">
      <c r="A231"/>
      <c r="B231"/>
      <c r="F231"/>
      <c r="G231"/>
      <c r="H231"/>
      <c r="I231"/>
      <c r="J231"/>
      <c r="K231"/>
    </row>
    <row r="232" spans="1:11" ht="15" thickBot="1" x14ac:dyDescent="0.35">
      <c r="A232"/>
      <c r="B232"/>
      <c r="C232" s="546" t="s">
        <v>325</v>
      </c>
      <c r="D232" s="547"/>
      <c r="E232" s="548"/>
      <c r="F232"/>
      <c r="G232"/>
      <c r="H232"/>
      <c r="I232"/>
      <c r="J232"/>
      <c r="K232"/>
    </row>
    <row r="233" spans="1:11" x14ac:dyDescent="0.3">
      <c r="A233"/>
      <c r="B233"/>
      <c r="C233" s="549" t="s">
        <v>2</v>
      </c>
      <c r="D233" s="550"/>
      <c r="E233" s="258" t="s">
        <v>222</v>
      </c>
      <c r="F233"/>
      <c r="G233"/>
      <c r="H233"/>
      <c r="I233"/>
      <c r="J233"/>
      <c r="K233"/>
    </row>
    <row r="234" spans="1:11" x14ac:dyDescent="0.3">
      <c r="A234"/>
      <c r="B234"/>
      <c r="C234" s="551" t="s">
        <v>259</v>
      </c>
      <c r="D234" s="541"/>
      <c r="E234" s="259">
        <v>3</v>
      </c>
      <c r="F234"/>
      <c r="G234"/>
      <c r="H234"/>
      <c r="I234"/>
      <c r="J234"/>
      <c r="K234"/>
    </row>
    <row r="235" spans="1:11" x14ac:dyDescent="0.3">
      <c r="A235"/>
      <c r="B235"/>
      <c r="C235" s="551" t="s">
        <v>258</v>
      </c>
      <c r="D235" s="541"/>
      <c r="E235" s="259">
        <v>5</v>
      </c>
      <c r="F235"/>
      <c r="G235"/>
      <c r="H235"/>
      <c r="I235"/>
      <c r="J235"/>
      <c r="K235"/>
    </row>
    <row r="236" spans="1:11" x14ac:dyDescent="0.3">
      <c r="A236"/>
      <c r="B236"/>
      <c r="C236" s="551" t="s">
        <v>232</v>
      </c>
      <c r="D236" s="541"/>
      <c r="E236" s="259">
        <v>3</v>
      </c>
      <c r="F236"/>
      <c r="G236"/>
      <c r="H236"/>
      <c r="I236"/>
      <c r="J236"/>
      <c r="K236"/>
    </row>
    <row r="237" spans="1:11" x14ac:dyDescent="0.3">
      <c r="A237"/>
      <c r="B237"/>
      <c r="C237" s="551" t="s">
        <v>423</v>
      </c>
      <c r="D237" s="541"/>
      <c r="E237" s="259">
        <v>3</v>
      </c>
      <c r="F237"/>
      <c r="G237"/>
      <c r="H237"/>
      <c r="I237"/>
      <c r="J237"/>
      <c r="K237"/>
    </row>
    <row r="238" spans="1:11" x14ac:dyDescent="0.3">
      <c r="A238"/>
      <c r="B238"/>
      <c r="C238" s="551" t="s">
        <v>424</v>
      </c>
      <c r="D238" s="541"/>
      <c r="E238" s="259">
        <v>3</v>
      </c>
      <c r="F238"/>
      <c r="G238"/>
      <c r="H238"/>
      <c r="I238"/>
      <c r="J238"/>
      <c r="K238"/>
    </row>
    <row r="239" spans="1:11" ht="15" thickBot="1" x14ac:dyDescent="0.35">
      <c r="A239"/>
      <c r="B239"/>
      <c r="C239" s="552" t="s">
        <v>260</v>
      </c>
      <c r="D239" s="553"/>
      <c r="E239" s="260">
        <v>2</v>
      </c>
      <c r="F239"/>
      <c r="G239"/>
      <c r="H239"/>
      <c r="I239"/>
      <c r="J239"/>
      <c r="K239"/>
    </row>
    <row r="240" spans="1:11" ht="15" thickBot="1" x14ac:dyDescent="0.35">
      <c r="A240"/>
      <c r="B240"/>
      <c r="C240" s="225"/>
      <c r="D240" s="225"/>
      <c r="E240" s="194"/>
      <c r="G240"/>
      <c r="H240"/>
      <c r="I240"/>
      <c r="J240"/>
      <c r="K240"/>
    </row>
    <row r="241" spans="1:11" ht="15" thickBot="1" x14ac:dyDescent="0.35">
      <c r="A241"/>
      <c r="B241"/>
      <c r="C241" s="546" t="s">
        <v>425</v>
      </c>
      <c r="D241" s="547"/>
      <c r="E241" s="547"/>
      <c r="F241" s="548"/>
      <c r="G241"/>
      <c r="H241"/>
      <c r="I241"/>
      <c r="J241"/>
      <c r="K241"/>
    </row>
    <row r="242" spans="1:11" x14ac:dyDescent="0.3">
      <c r="A242"/>
      <c r="B242"/>
      <c r="C242" s="261" t="s">
        <v>2</v>
      </c>
      <c r="D242" s="262" t="s">
        <v>189</v>
      </c>
      <c r="E242" s="262" t="s">
        <v>222</v>
      </c>
      <c r="F242" s="263" t="s">
        <v>213</v>
      </c>
      <c r="G242"/>
      <c r="H242"/>
      <c r="I242"/>
      <c r="J242"/>
      <c r="K242"/>
    </row>
    <row r="243" spans="1:11" x14ac:dyDescent="0.3">
      <c r="A243"/>
      <c r="B243"/>
      <c r="C243" s="554" t="s">
        <v>426</v>
      </c>
      <c r="D243" s="264" t="s">
        <v>369</v>
      </c>
      <c r="E243" s="265">
        <v>1</v>
      </c>
      <c r="F243" s="556">
        <f>SUM(E243:E245)</f>
        <v>5</v>
      </c>
      <c r="G243"/>
      <c r="H243"/>
      <c r="I243"/>
      <c r="J243"/>
      <c r="K243"/>
    </row>
    <row r="244" spans="1:11" x14ac:dyDescent="0.3">
      <c r="A244"/>
      <c r="B244"/>
      <c r="C244" s="554"/>
      <c r="D244" s="264" t="s">
        <v>427</v>
      </c>
      <c r="E244" s="265">
        <v>2</v>
      </c>
      <c r="F244" s="556"/>
      <c r="G244"/>
      <c r="H244"/>
      <c r="I244"/>
      <c r="J244"/>
      <c r="K244"/>
    </row>
    <row r="245" spans="1:11" ht="15" thickBot="1" x14ac:dyDescent="0.35">
      <c r="A245"/>
      <c r="B245"/>
      <c r="C245" s="555"/>
      <c r="D245" s="266" t="s">
        <v>428</v>
      </c>
      <c r="E245" s="267">
        <v>2</v>
      </c>
      <c r="F245" s="557"/>
      <c r="G245"/>
      <c r="H245"/>
      <c r="I245"/>
      <c r="J245"/>
      <c r="K245"/>
    </row>
    <row r="246" spans="1:11" ht="15" thickBot="1" x14ac:dyDescent="0.35">
      <c r="A246"/>
      <c r="B246"/>
      <c r="C246" s="225"/>
      <c r="D246" s="225"/>
      <c r="E246" s="194"/>
      <c r="G246"/>
      <c r="H246"/>
      <c r="I246"/>
      <c r="J246"/>
      <c r="K246"/>
    </row>
    <row r="247" spans="1:11" ht="15" thickBot="1" x14ac:dyDescent="0.35">
      <c r="A247"/>
      <c r="B247"/>
      <c r="C247" s="546" t="s">
        <v>326</v>
      </c>
      <c r="D247" s="547"/>
      <c r="E247" s="547"/>
      <c r="F247" s="548"/>
      <c r="G247"/>
      <c r="H247"/>
      <c r="I247"/>
      <c r="J247"/>
      <c r="K247"/>
    </row>
    <row r="248" spans="1:11" x14ac:dyDescent="0.3">
      <c r="A248"/>
      <c r="B248"/>
      <c r="C248" s="261" t="s">
        <v>2</v>
      </c>
      <c r="D248" s="262" t="s">
        <v>189</v>
      </c>
      <c r="E248" s="262" t="s">
        <v>222</v>
      </c>
      <c r="F248" s="263" t="s">
        <v>213</v>
      </c>
      <c r="G248"/>
      <c r="H248"/>
      <c r="I248"/>
      <c r="J248"/>
      <c r="K248"/>
    </row>
    <row r="249" spans="1:11" x14ac:dyDescent="0.3">
      <c r="A249"/>
      <c r="B249"/>
      <c r="C249" s="268" t="s">
        <v>429</v>
      </c>
      <c r="D249" s="264" t="s">
        <v>428</v>
      </c>
      <c r="E249" s="265">
        <v>0</v>
      </c>
      <c r="F249" s="259">
        <f>SUM(E249:E249)</f>
        <v>0</v>
      </c>
      <c r="G249"/>
      <c r="H249"/>
      <c r="I249"/>
      <c r="J249"/>
      <c r="K249"/>
    </row>
    <row r="250" spans="1:11" x14ac:dyDescent="0.3">
      <c r="A250"/>
      <c r="B250"/>
      <c r="C250" s="554" t="s">
        <v>327</v>
      </c>
      <c r="D250" s="264" t="s">
        <v>369</v>
      </c>
      <c r="E250" s="265">
        <v>1</v>
      </c>
      <c r="F250" s="556">
        <f>SUM(E250:E252)</f>
        <v>5</v>
      </c>
      <c r="G250"/>
      <c r="H250"/>
      <c r="I250"/>
      <c r="J250"/>
      <c r="K250"/>
    </row>
    <row r="251" spans="1:11" x14ac:dyDescent="0.3">
      <c r="A251"/>
      <c r="B251"/>
      <c r="C251" s="554"/>
      <c r="D251" s="264" t="s">
        <v>427</v>
      </c>
      <c r="E251" s="265">
        <v>2</v>
      </c>
      <c r="F251" s="556"/>
      <c r="G251"/>
      <c r="H251"/>
      <c r="I251"/>
      <c r="J251"/>
      <c r="K251"/>
    </row>
    <row r="252" spans="1:11" x14ac:dyDescent="0.3">
      <c r="A252"/>
      <c r="B252"/>
      <c r="C252" s="554"/>
      <c r="D252" s="264" t="s">
        <v>428</v>
      </c>
      <c r="E252" s="265">
        <v>2</v>
      </c>
      <c r="F252" s="556"/>
      <c r="G252"/>
      <c r="H252"/>
      <c r="I252"/>
      <c r="J252"/>
      <c r="K252"/>
    </row>
    <row r="253" spans="1:11" x14ac:dyDescent="0.3">
      <c r="A253"/>
      <c r="B253"/>
      <c r="C253" s="554" t="s">
        <v>430</v>
      </c>
      <c r="D253" s="264" t="s">
        <v>427</v>
      </c>
      <c r="E253" s="265">
        <v>2</v>
      </c>
      <c r="F253" s="556">
        <f>SUM(E253:E254)</f>
        <v>4</v>
      </c>
      <c r="G253"/>
      <c r="H253"/>
      <c r="I253"/>
      <c r="J253"/>
      <c r="K253"/>
    </row>
    <row r="254" spans="1:11" x14ac:dyDescent="0.3">
      <c r="A254"/>
      <c r="B254"/>
      <c r="C254" s="554"/>
      <c r="D254" s="264" t="s">
        <v>428</v>
      </c>
      <c r="E254" s="265">
        <v>2</v>
      </c>
      <c r="F254" s="556"/>
      <c r="G254"/>
      <c r="H254"/>
      <c r="I254"/>
      <c r="J254"/>
      <c r="K254"/>
    </row>
    <row r="255" spans="1:11" ht="15" thickBot="1" x14ac:dyDescent="0.35">
      <c r="A255"/>
      <c r="B255"/>
      <c r="C255" s="269" t="s">
        <v>431</v>
      </c>
      <c r="D255" s="266" t="s">
        <v>369</v>
      </c>
      <c r="E255" s="267">
        <v>1</v>
      </c>
      <c r="F255" s="260">
        <f>SUM(E255:E255)</f>
        <v>1</v>
      </c>
      <c r="G255"/>
      <c r="H255"/>
      <c r="I255"/>
      <c r="J255"/>
      <c r="K255"/>
    </row>
    <row r="256" spans="1:11" ht="14.25" customHeight="1" thickBot="1" x14ac:dyDescent="0.35">
      <c r="A256"/>
      <c r="G256"/>
      <c r="H256"/>
      <c r="I256"/>
      <c r="J256"/>
      <c r="K256"/>
    </row>
    <row r="257" spans="1:11" ht="15" thickBot="1" x14ac:dyDescent="0.35">
      <c r="A257"/>
      <c r="B257" s="561" t="s">
        <v>972</v>
      </c>
      <c r="C257" s="562"/>
      <c r="D257" s="562"/>
      <c r="E257" s="562"/>
      <c r="F257" s="563"/>
      <c r="G257" t="s">
        <v>992</v>
      </c>
      <c r="H257"/>
      <c r="I257"/>
      <c r="J257"/>
      <c r="K257"/>
    </row>
    <row r="258" spans="1:11" x14ac:dyDescent="0.3">
      <c r="A258"/>
      <c r="B258" s="177" t="s">
        <v>189</v>
      </c>
      <c r="C258" s="110" t="s">
        <v>223</v>
      </c>
      <c r="D258" s="110" t="s">
        <v>212</v>
      </c>
      <c r="E258" s="110" t="s">
        <v>214</v>
      </c>
      <c r="F258" s="111" t="s">
        <v>191</v>
      </c>
      <c r="G258"/>
      <c r="H258"/>
      <c r="I258"/>
      <c r="J258"/>
      <c r="K258"/>
    </row>
    <row r="259" spans="1:11" ht="27.6" x14ac:dyDescent="0.3">
      <c r="A259"/>
      <c r="B259" s="570" t="s">
        <v>206</v>
      </c>
      <c r="C259" s="403" t="s">
        <v>415</v>
      </c>
      <c r="D259" s="179">
        <v>3.6</v>
      </c>
      <c r="E259" s="178">
        <v>2.7</v>
      </c>
      <c r="F259" s="180">
        <f>E259*D259</f>
        <v>9.7200000000000006</v>
      </c>
      <c r="G259">
        <f>D259*0.4</f>
        <v>1.4400000000000002</v>
      </c>
      <c r="H259"/>
      <c r="I259"/>
      <c r="J259"/>
      <c r="K259"/>
    </row>
    <row r="260" spans="1:11" ht="27.6" x14ac:dyDescent="0.3">
      <c r="A260"/>
      <c r="B260" s="571"/>
      <c r="C260" s="403" t="s">
        <v>416</v>
      </c>
      <c r="D260" s="179">
        <v>4.04</v>
      </c>
      <c r="E260" s="178">
        <v>2.7</v>
      </c>
      <c r="F260" s="180">
        <f>E260*D260</f>
        <v>10.908000000000001</v>
      </c>
      <c r="G260" s="401">
        <f t="shared" ref="G260:G264" si="12">D260*0.4</f>
        <v>1.6160000000000001</v>
      </c>
      <c r="H260"/>
      <c r="I260"/>
      <c r="J260"/>
      <c r="K260"/>
    </row>
    <row r="261" spans="1:11" ht="27.6" x14ac:dyDescent="0.3">
      <c r="A261"/>
      <c r="B261" s="571"/>
      <c r="C261" s="403" t="s">
        <v>417</v>
      </c>
      <c r="D261" s="179">
        <v>4.25</v>
      </c>
      <c r="E261" s="178">
        <v>2.7</v>
      </c>
      <c r="F261" s="180">
        <f t="shared" ref="F261:F265" si="13">E261*D261</f>
        <v>11.475000000000001</v>
      </c>
      <c r="G261" s="401">
        <f t="shared" si="12"/>
        <v>1.7000000000000002</v>
      </c>
      <c r="H261"/>
      <c r="I261"/>
      <c r="J261"/>
      <c r="K261"/>
    </row>
    <row r="262" spans="1:11" ht="27.6" x14ac:dyDescent="0.3">
      <c r="A262"/>
      <c r="B262" s="571"/>
      <c r="C262" s="403" t="s">
        <v>418</v>
      </c>
      <c r="D262" s="179">
        <v>4.6100000000000003</v>
      </c>
      <c r="E262" s="178">
        <v>2.7</v>
      </c>
      <c r="F262" s="180">
        <f t="shared" si="13"/>
        <v>12.447000000000001</v>
      </c>
      <c r="G262" s="401">
        <f t="shared" si="12"/>
        <v>1.8440000000000003</v>
      </c>
      <c r="H262"/>
      <c r="I262"/>
      <c r="J262"/>
      <c r="K262"/>
    </row>
    <row r="263" spans="1:11" ht="27.6" x14ac:dyDescent="0.3">
      <c r="A263"/>
      <c r="B263" s="571"/>
      <c r="C263" s="403" t="s">
        <v>419</v>
      </c>
      <c r="D263" s="179">
        <v>4.7</v>
      </c>
      <c r="E263" s="178">
        <v>2.7</v>
      </c>
      <c r="F263" s="180">
        <f t="shared" si="13"/>
        <v>12.690000000000001</v>
      </c>
      <c r="G263" s="401">
        <f t="shared" si="12"/>
        <v>1.8800000000000001</v>
      </c>
      <c r="H263"/>
      <c r="I263"/>
      <c r="J263"/>
      <c r="K263"/>
    </row>
    <row r="264" spans="1:11" ht="27.6" x14ac:dyDescent="0.3">
      <c r="A264"/>
      <c r="B264" s="571"/>
      <c r="C264" s="403" t="s">
        <v>420</v>
      </c>
      <c r="D264" s="179">
        <v>4.3</v>
      </c>
      <c r="E264" s="178">
        <v>2.7</v>
      </c>
      <c r="F264" s="180">
        <f t="shared" si="13"/>
        <v>11.61</v>
      </c>
      <c r="G264" s="401">
        <f t="shared" si="12"/>
        <v>1.72</v>
      </c>
      <c r="H264"/>
      <c r="I264"/>
      <c r="J264"/>
      <c r="K264"/>
    </row>
    <row r="265" spans="1:11" ht="27.6" x14ac:dyDescent="0.3">
      <c r="A265"/>
      <c r="B265" s="571"/>
      <c r="C265" s="403" t="s">
        <v>421</v>
      </c>
      <c r="D265" s="179">
        <v>4.55</v>
      </c>
      <c r="E265" s="178">
        <v>2.7</v>
      </c>
      <c r="F265" s="180">
        <f t="shared" si="13"/>
        <v>12.285</v>
      </c>
      <c r="G265" s="401">
        <f>D265*0.4</f>
        <v>1.82</v>
      </c>
      <c r="H265"/>
      <c r="I265"/>
      <c r="J265"/>
      <c r="K265"/>
    </row>
    <row r="266" spans="1:11" s="401" customFormat="1" x14ac:dyDescent="0.3">
      <c r="B266" s="543" t="s">
        <v>213</v>
      </c>
      <c r="C266" s="544"/>
      <c r="D266" s="544"/>
      <c r="E266" s="545"/>
      <c r="F266" s="181">
        <f>ROUNDUP((SUM(F259:F265)),2)</f>
        <v>81.14</v>
      </c>
    </row>
    <row r="267" spans="1:11" s="401" customFormat="1" x14ac:dyDescent="0.3">
      <c r="B267" s="390"/>
      <c r="C267" s="399"/>
      <c r="D267" s="179"/>
      <c r="E267" s="178"/>
      <c r="F267" s="180"/>
      <c r="G267" s="401">
        <v>2.7</v>
      </c>
    </row>
    <row r="268" spans="1:11" s="401" customFormat="1" x14ac:dyDescent="0.3">
      <c r="B268" s="390"/>
      <c r="C268" s="399"/>
      <c r="D268" s="179"/>
      <c r="E268" s="178"/>
      <c r="F268" s="180"/>
    </row>
    <row r="269" spans="1:11" s="401" customFormat="1" ht="41.4" x14ac:dyDescent="0.3">
      <c r="B269" s="390"/>
      <c r="C269" s="403" t="s">
        <v>873</v>
      </c>
      <c r="D269" s="179">
        <v>4.63</v>
      </c>
      <c r="E269" s="178">
        <v>2.7</v>
      </c>
      <c r="F269" s="180">
        <f>E269*D269</f>
        <v>12.501000000000001</v>
      </c>
      <c r="G269" s="401">
        <f>D269*0.4</f>
        <v>1.8520000000000001</v>
      </c>
    </row>
    <row r="270" spans="1:11" x14ac:dyDescent="0.3">
      <c r="A270"/>
      <c r="B270" s="543" t="s">
        <v>213</v>
      </c>
      <c r="C270" s="544"/>
      <c r="D270" s="544"/>
      <c r="E270" s="545"/>
      <c r="F270" s="181">
        <f>ROUNDUP((SUM(F269)),2)</f>
        <v>12.51</v>
      </c>
      <c r="G270" s="181">
        <f>ROUNDUP((SUM(G259:G269)),2)</f>
        <v>16.580000000000002</v>
      </c>
      <c r="H270"/>
      <c r="I270" s="400">
        <v>12.51</v>
      </c>
      <c r="J270"/>
      <c r="K270"/>
    </row>
    <row r="271" spans="1:11" ht="15" thickBot="1" x14ac:dyDescent="0.35">
      <c r="A271"/>
      <c r="G271"/>
      <c r="H271"/>
      <c r="I271"/>
      <c r="J271"/>
      <c r="K271"/>
    </row>
    <row r="272" spans="1:11" ht="15" thickBot="1" x14ac:dyDescent="0.35">
      <c r="A272"/>
      <c r="C272" s="558" t="s">
        <v>233</v>
      </c>
      <c r="D272" s="560"/>
      <c r="E272" s="560"/>
      <c r="F272" s="559"/>
      <c r="G272"/>
      <c r="H272"/>
      <c r="I272"/>
      <c r="J272"/>
      <c r="K272"/>
    </row>
    <row r="273" spans="1:11" x14ac:dyDescent="0.3">
      <c r="A273"/>
      <c r="C273" s="239" t="s">
        <v>509</v>
      </c>
      <c r="D273" s="240" t="s">
        <v>226</v>
      </c>
      <c r="E273" s="240" t="s">
        <v>214</v>
      </c>
      <c r="F273" s="241" t="s">
        <v>191</v>
      </c>
      <c r="G273"/>
      <c r="H273"/>
      <c r="I273"/>
      <c r="J273"/>
      <c r="K273"/>
    </row>
    <row r="274" spans="1:11" x14ac:dyDescent="0.3">
      <c r="A274"/>
      <c r="C274" s="256" t="s">
        <v>369</v>
      </c>
      <c r="D274" s="186">
        <v>0.6</v>
      </c>
      <c r="E274" s="185">
        <v>0.9</v>
      </c>
      <c r="F274" s="229">
        <f>D274*E274</f>
        <v>0.54</v>
      </c>
      <c r="G274"/>
      <c r="H274"/>
      <c r="I274"/>
      <c r="J274"/>
      <c r="K274"/>
    </row>
    <row r="275" spans="1:11" x14ac:dyDescent="0.3">
      <c r="A275"/>
      <c r="B275"/>
      <c r="C275" s="256" t="s">
        <v>207</v>
      </c>
      <c r="D275" s="186">
        <v>1.3</v>
      </c>
      <c r="E275" s="185">
        <v>0.9</v>
      </c>
      <c r="F275" s="229">
        <f>D275*E275</f>
        <v>1.1700000000000002</v>
      </c>
      <c r="G275"/>
      <c r="H275"/>
      <c r="I275"/>
      <c r="J275"/>
      <c r="K275"/>
    </row>
    <row r="276" spans="1:11" x14ac:dyDescent="0.3">
      <c r="A276"/>
      <c r="B276"/>
      <c r="C276" s="255" t="s">
        <v>208</v>
      </c>
      <c r="D276" s="186">
        <v>1.6</v>
      </c>
      <c r="E276" s="185">
        <v>0.9</v>
      </c>
      <c r="F276" s="229">
        <f>D276*E276</f>
        <v>1.4400000000000002</v>
      </c>
      <c r="G276"/>
      <c r="H276"/>
      <c r="I276"/>
      <c r="J276"/>
      <c r="K276"/>
    </row>
    <row r="277" spans="1:11" ht="15" thickBot="1" x14ac:dyDescent="0.35">
      <c r="A277"/>
      <c r="B277"/>
      <c r="C277" s="243" t="s">
        <v>213</v>
      </c>
      <c r="D277" s="218"/>
      <c r="E277" s="244"/>
      <c r="F277" s="231">
        <f>ROUNDUP((SUM(F274:F276)),0)</f>
        <v>4</v>
      </c>
      <c r="G277"/>
      <c r="H277"/>
      <c r="I277"/>
      <c r="J277"/>
      <c r="K277"/>
    </row>
    <row r="278" spans="1:11" ht="15" thickBot="1" x14ac:dyDescent="0.35">
      <c r="A278"/>
      <c r="B278"/>
      <c r="C278" s="197"/>
      <c r="D278" s="198"/>
      <c r="E278" s="197"/>
      <c r="F278" s="198"/>
      <c r="G278"/>
      <c r="H278"/>
      <c r="I278"/>
      <c r="J278"/>
      <c r="K278"/>
    </row>
    <row r="279" spans="1:11" ht="15" thickBot="1" x14ac:dyDescent="0.35">
      <c r="A279"/>
      <c r="B279"/>
      <c r="C279" s="561" t="s">
        <v>254</v>
      </c>
      <c r="D279" s="562"/>
      <c r="E279" s="563"/>
      <c r="F279" s="198"/>
      <c r="G279"/>
      <c r="H279"/>
      <c r="I279"/>
      <c r="J279"/>
      <c r="K279"/>
    </row>
    <row r="280" spans="1:11" x14ac:dyDescent="0.3">
      <c r="A280"/>
      <c r="B280"/>
      <c r="C280" s="568" t="s">
        <v>255</v>
      </c>
      <c r="D280" s="569"/>
      <c r="E280" s="254" t="s">
        <v>222</v>
      </c>
      <c r="F280" s="198"/>
      <c r="G280"/>
      <c r="H280"/>
      <c r="I280"/>
      <c r="J280"/>
      <c r="K280"/>
    </row>
    <row r="281" spans="1:11" x14ac:dyDescent="0.3">
      <c r="A281"/>
      <c r="B281"/>
      <c r="C281" s="577" t="s">
        <v>256</v>
      </c>
      <c r="D281" s="576"/>
      <c r="E281" s="253">
        <v>0</v>
      </c>
      <c r="F281" s="198"/>
      <c r="G281"/>
      <c r="H281"/>
      <c r="I281"/>
      <c r="J281"/>
      <c r="K281"/>
    </row>
    <row r="282" spans="1:11" ht="15" thickBot="1" x14ac:dyDescent="0.35">
      <c r="A282"/>
      <c r="B282"/>
      <c r="C282" s="574">
        <v>90.5</v>
      </c>
      <c r="D282" s="575"/>
      <c r="E282" s="252">
        <v>4</v>
      </c>
      <c r="F282" s="198"/>
      <c r="G282"/>
      <c r="H282"/>
      <c r="I282"/>
      <c r="J282"/>
      <c r="K282"/>
    </row>
    <row r="283" spans="1:11" ht="15" thickBot="1" x14ac:dyDescent="0.35">
      <c r="A283"/>
      <c r="B283"/>
      <c r="C283" s="576"/>
      <c r="D283" s="576"/>
      <c r="E283" s="194"/>
      <c r="F283" s="242"/>
      <c r="G283"/>
      <c r="H283"/>
      <c r="I283"/>
      <c r="J283"/>
      <c r="K283"/>
    </row>
    <row r="284" spans="1:11" ht="15" thickBot="1" x14ac:dyDescent="0.35">
      <c r="A284"/>
      <c r="B284"/>
      <c r="C284" s="558" t="s">
        <v>234</v>
      </c>
      <c r="D284" s="559"/>
      <c r="G284"/>
      <c r="H284"/>
      <c r="I284"/>
      <c r="J284"/>
      <c r="K284"/>
    </row>
    <row r="285" spans="1:11" x14ac:dyDescent="0.3">
      <c r="A285"/>
      <c r="B285"/>
      <c r="C285" s="226" t="s">
        <v>189</v>
      </c>
      <c r="D285" s="227" t="s">
        <v>191</v>
      </c>
      <c r="G285"/>
      <c r="H285"/>
      <c r="I285"/>
      <c r="J285"/>
      <c r="K285"/>
    </row>
    <row r="286" spans="1:11" x14ac:dyDescent="0.3">
      <c r="A286"/>
      <c r="B286"/>
      <c r="C286" s="228" t="str">
        <f>'AMBIENTES E ÁREAS'!C6</f>
        <v>SALÃO DE ATENDIMENTO</v>
      </c>
      <c r="D286" s="229">
        <v>24.5</v>
      </c>
      <c r="G286"/>
      <c r="H286"/>
      <c r="I286"/>
      <c r="J286"/>
      <c r="K286"/>
    </row>
    <row r="287" spans="1:11" x14ac:dyDescent="0.3">
      <c r="A287"/>
      <c r="B287"/>
      <c r="C287" s="228" t="str">
        <f>'AMBIENTES E ÁREAS'!C8</f>
        <v>SANITÁRIO PNE</v>
      </c>
      <c r="D287" s="229">
        <f>'AMBIENTES E ÁREAS'!E8</f>
        <v>4</v>
      </c>
      <c r="G287"/>
      <c r="H287"/>
      <c r="I287"/>
      <c r="J287"/>
      <c r="K287"/>
    </row>
    <row r="288" spans="1:11" x14ac:dyDescent="0.3">
      <c r="A288"/>
      <c r="B288"/>
      <c r="C288" s="228" t="str">
        <f>'AMBIENTES E ÁREAS'!C17</f>
        <v>CIRCULAÇÃO 02</v>
      </c>
      <c r="D288" s="229">
        <f>'AMBIENTES E ÁREAS'!E17</f>
        <v>9</v>
      </c>
      <c r="G288"/>
      <c r="H288"/>
      <c r="I288"/>
      <c r="J288"/>
      <c r="K288"/>
    </row>
    <row r="289" spans="1:11" x14ac:dyDescent="0.3">
      <c r="A289"/>
      <c r="B289"/>
      <c r="C289" s="228" t="str">
        <f>'AMBIENTES E ÁREAS'!C18</f>
        <v>SANITÁRIO MASCULINO</v>
      </c>
      <c r="D289" s="229">
        <f>'AMBIENTES E ÁREAS'!E18</f>
        <v>7</v>
      </c>
      <c r="G289"/>
      <c r="H289"/>
      <c r="I289"/>
      <c r="J289"/>
      <c r="K289"/>
    </row>
    <row r="290" spans="1:11" x14ac:dyDescent="0.3">
      <c r="A290"/>
      <c r="B290"/>
      <c r="C290" s="228" t="str">
        <f>'AMBIENTES E ÁREAS'!C19</f>
        <v>SANITÁRIO FEMININO</v>
      </c>
      <c r="D290" s="229">
        <f>'AMBIENTES E ÁREAS'!E19</f>
        <v>5</v>
      </c>
      <c r="G290"/>
      <c r="H290"/>
      <c r="I290"/>
      <c r="J290"/>
      <c r="K290"/>
    </row>
    <row r="291" spans="1:11" x14ac:dyDescent="0.3">
      <c r="A291"/>
      <c r="B291"/>
      <c r="C291" s="228" t="str">
        <f>'AMBIENTES E ÁREAS'!C20</f>
        <v>COPA</v>
      </c>
      <c r="D291" s="229">
        <f>'AMBIENTES E ÁREAS'!E20</f>
        <v>7</v>
      </c>
      <c r="E291"/>
      <c r="F291"/>
      <c r="G291"/>
      <c r="H291"/>
      <c r="I291"/>
      <c r="J291"/>
      <c r="K291"/>
    </row>
    <row r="292" spans="1:11" ht="15" thickBot="1" x14ac:dyDescent="0.35">
      <c r="A292"/>
      <c r="B292"/>
      <c r="C292" s="230" t="s">
        <v>213</v>
      </c>
      <c r="D292" s="231">
        <f>ROUNDUP((SUM(D286:D291)),0)</f>
        <v>57</v>
      </c>
      <c r="E292"/>
      <c r="F292"/>
      <c r="G292"/>
      <c r="H292"/>
      <c r="I292"/>
      <c r="J292"/>
      <c r="K292"/>
    </row>
    <row r="293" spans="1:11" ht="15" thickBot="1" x14ac:dyDescent="0.35">
      <c r="A293"/>
      <c r="B293"/>
      <c r="E293"/>
      <c r="F293"/>
      <c r="G293"/>
      <c r="H293"/>
      <c r="I293"/>
      <c r="J293"/>
      <c r="K293"/>
    </row>
    <row r="294" spans="1:11" ht="15" thickBot="1" x14ac:dyDescent="0.35">
      <c r="A294"/>
      <c r="B294"/>
      <c r="C294" s="558" t="s">
        <v>235</v>
      </c>
      <c r="D294" s="559"/>
      <c r="E294"/>
      <c r="F294"/>
      <c r="G294"/>
      <c r="H294"/>
      <c r="I294"/>
      <c r="J294"/>
      <c r="K294"/>
    </row>
    <row r="295" spans="1:11" x14ac:dyDescent="0.3">
      <c r="A295"/>
      <c r="B295"/>
      <c r="C295" s="226" t="s">
        <v>189</v>
      </c>
      <c r="D295" s="227" t="s">
        <v>191</v>
      </c>
      <c r="E295"/>
      <c r="F295"/>
      <c r="G295"/>
      <c r="H295"/>
      <c r="I295"/>
      <c r="J295"/>
      <c r="K295"/>
    </row>
    <row r="296" spans="1:11" x14ac:dyDescent="0.3">
      <c r="A296"/>
      <c r="B296"/>
      <c r="C296" s="228" t="str">
        <f>'AMBIENTES E ÁREAS'!C4</f>
        <v>HALL</v>
      </c>
      <c r="D296" s="229">
        <f>'AMBIENTES E ÁREAS'!E4</f>
        <v>11</v>
      </c>
      <c r="E296"/>
      <c r="F296"/>
      <c r="G296"/>
      <c r="H296"/>
      <c r="I296"/>
      <c r="J296"/>
      <c r="K296"/>
    </row>
    <row r="297" spans="1:11" x14ac:dyDescent="0.3">
      <c r="A297"/>
      <c r="B297"/>
      <c r="C297" s="228" t="str">
        <f>'AMBIENTES E ÁREAS'!C5</f>
        <v>AUTOATENDIMENTO</v>
      </c>
      <c r="D297" s="229">
        <f>'AMBIENTES E ÁREAS'!E5</f>
        <v>95</v>
      </c>
      <c r="E297"/>
      <c r="F297"/>
      <c r="G297"/>
      <c r="H297"/>
      <c r="I297"/>
      <c r="J297"/>
      <c r="K297"/>
    </row>
    <row r="298" spans="1:11" x14ac:dyDescent="0.3">
      <c r="A298"/>
      <c r="B298"/>
      <c r="C298" s="228" t="str">
        <f>'AMBIENTES E ÁREAS'!C6</f>
        <v>SALÃO DE ATENDIMENTO</v>
      </c>
      <c r="D298" s="229">
        <f>'AMBIENTES E ÁREAS'!E6-24.5</f>
        <v>171.5</v>
      </c>
      <c r="E298"/>
      <c r="F298"/>
      <c r="G298"/>
      <c r="H298"/>
      <c r="I298"/>
      <c r="J298"/>
      <c r="K298"/>
    </row>
    <row r="299" spans="1:11" x14ac:dyDescent="0.3">
      <c r="A299"/>
      <c r="B299"/>
      <c r="C299" s="228" t="str">
        <f>'AMBIENTES E ÁREAS'!C7</f>
        <v>ESPERA CAIXAS</v>
      </c>
      <c r="D299" s="229">
        <f>'AMBIENTES E ÁREAS'!E7</f>
        <v>48</v>
      </c>
      <c r="E299"/>
      <c r="F299"/>
      <c r="G299"/>
      <c r="H299"/>
      <c r="I299"/>
      <c r="J299"/>
      <c r="K299"/>
    </row>
    <row r="300" spans="1:11" x14ac:dyDescent="0.3">
      <c r="A300"/>
      <c r="B300"/>
      <c r="C300" s="228" t="str">
        <f>'AMBIENTES E ÁREAS'!C9</f>
        <v>CIRCULAÇÃO 01</v>
      </c>
      <c r="D300" s="229">
        <f>'AMBIENTES E ÁREAS'!E9</f>
        <v>9</v>
      </c>
      <c r="E300"/>
      <c r="F300"/>
      <c r="G300"/>
      <c r="H300"/>
      <c r="I300"/>
      <c r="J300"/>
      <c r="K300"/>
    </row>
    <row r="301" spans="1:11" x14ac:dyDescent="0.3">
      <c r="A301"/>
      <c r="B301"/>
      <c r="C301" s="228" t="str">
        <f>'AMBIENTES E ÁREAS'!C10</f>
        <v>CAIXAS</v>
      </c>
      <c r="D301" s="229">
        <f>'AMBIENTES E ÁREAS'!E10</f>
        <v>11</v>
      </c>
      <c r="E301"/>
      <c r="F301"/>
      <c r="G301"/>
      <c r="H301"/>
      <c r="I301"/>
      <c r="J301"/>
      <c r="K301"/>
    </row>
    <row r="302" spans="1:11" x14ac:dyDescent="0.3">
      <c r="A302"/>
      <c r="B302"/>
      <c r="C302" s="228" t="str">
        <f>'AMBIENTES E ÁREAS'!C11</f>
        <v>ANTESSALA</v>
      </c>
      <c r="D302" s="229">
        <f>'AMBIENTES E ÁREAS'!E11</f>
        <v>13</v>
      </c>
      <c r="E302"/>
      <c r="F302"/>
      <c r="G302"/>
      <c r="H302"/>
      <c r="I302"/>
      <c r="J302"/>
      <c r="K302"/>
    </row>
    <row r="303" spans="1:11" x14ac:dyDescent="0.3">
      <c r="A303"/>
      <c r="B303"/>
      <c r="C303" s="228" t="str">
        <f>'AMBIENTES E ÁREAS'!C12</f>
        <v>COFRE</v>
      </c>
      <c r="D303" s="229">
        <f>'AMBIENTES E ÁREAS'!E12</f>
        <v>10</v>
      </c>
      <c r="E303"/>
      <c r="F303"/>
      <c r="G303"/>
      <c r="H303"/>
      <c r="I303"/>
      <c r="J303"/>
      <c r="K303"/>
    </row>
    <row r="304" spans="1:11" x14ac:dyDescent="0.3">
      <c r="A304"/>
      <c r="B304"/>
      <c r="C304" s="228" t="str">
        <f>'AMBIENTES E ÁREAS'!C13</f>
        <v>ABASTECIMENTO</v>
      </c>
      <c r="D304" s="229">
        <f>'AMBIENTES E ÁREAS'!E13</f>
        <v>18</v>
      </c>
      <c r="E304"/>
      <c r="F304"/>
      <c r="G304"/>
      <c r="H304"/>
      <c r="I304"/>
      <c r="J304"/>
      <c r="K304"/>
    </row>
    <row r="305" spans="1:11" x14ac:dyDescent="0.3">
      <c r="A305"/>
      <c r="B305"/>
      <c r="C305" s="228" t="str">
        <f>'AMBIENTES E ÁREAS'!C15</f>
        <v>AUTOMAÇÃO</v>
      </c>
      <c r="D305" s="229">
        <f>'AMBIENTES E ÁREAS'!E15</f>
        <v>18</v>
      </c>
      <c r="E305"/>
      <c r="F305"/>
      <c r="G305"/>
      <c r="H305"/>
      <c r="I305"/>
      <c r="J305"/>
      <c r="K305"/>
    </row>
    <row r="306" spans="1:11" x14ac:dyDescent="0.3">
      <c r="A306"/>
      <c r="B306"/>
      <c r="C306" s="228" t="str">
        <f>'AMBIENTES E ÁREAS'!C21</f>
        <v xml:space="preserve">ARQUIVO </v>
      </c>
      <c r="D306" s="229">
        <f>'AMBIENTES E ÁREAS'!E21</f>
        <v>11</v>
      </c>
      <c r="E306"/>
      <c r="F306"/>
      <c r="G306"/>
      <c r="H306"/>
      <c r="I306"/>
      <c r="J306"/>
      <c r="K306"/>
    </row>
    <row r="307" spans="1:11" ht="15" thickBot="1" x14ac:dyDescent="0.35">
      <c r="A307"/>
      <c r="B307"/>
      <c r="C307" s="230" t="s">
        <v>213</v>
      </c>
      <c r="D307" s="231">
        <f>ROUNDUP((SUM(D296:D306)),0)</f>
        <v>416</v>
      </c>
      <c r="G307"/>
      <c r="H307"/>
      <c r="I307"/>
      <c r="J307"/>
      <c r="K307"/>
    </row>
    <row r="308" spans="1:11" ht="15" thickBot="1" x14ac:dyDescent="0.35">
      <c r="A308"/>
      <c r="B308"/>
      <c r="G308"/>
      <c r="H308"/>
      <c r="I308"/>
      <c r="J308"/>
      <c r="K308"/>
    </row>
    <row r="309" spans="1:11" ht="15" thickBot="1" x14ac:dyDescent="0.35">
      <c r="A309"/>
      <c r="B309"/>
      <c r="C309" s="558" t="s">
        <v>394</v>
      </c>
      <c r="D309" s="560"/>
      <c r="E309" s="560"/>
      <c r="F309" s="559"/>
      <c r="G309"/>
      <c r="H309"/>
      <c r="I309"/>
      <c r="J309"/>
      <c r="K309"/>
    </row>
    <row r="310" spans="1:11" x14ac:dyDescent="0.3">
      <c r="A310"/>
      <c r="B310"/>
      <c r="C310" s="239" t="s">
        <v>223</v>
      </c>
      <c r="D310" s="240" t="s">
        <v>240</v>
      </c>
      <c r="E310" s="240" t="s">
        <v>226</v>
      </c>
      <c r="F310" s="241" t="s">
        <v>191</v>
      </c>
      <c r="G310"/>
      <c r="H310"/>
      <c r="I310"/>
      <c r="J310"/>
      <c r="K310"/>
    </row>
    <row r="311" spans="1:11" x14ac:dyDescent="0.3">
      <c r="A311"/>
      <c r="B311"/>
      <c r="C311" s="255" t="s">
        <v>215</v>
      </c>
      <c r="D311" s="186">
        <v>4.5599999999999996</v>
      </c>
      <c r="E311" s="185">
        <v>0.35</v>
      </c>
      <c r="F311" s="229">
        <f>E311*D311</f>
        <v>1.5959999999999999</v>
      </c>
      <c r="G311"/>
      <c r="H311"/>
      <c r="I311"/>
      <c r="J311"/>
      <c r="K311"/>
    </row>
    <row r="312" spans="1:11" x14ac:dyDescent="0.3">
      <c r="A312"/>
      <c r="B312"/>
      <c r="C312" s="255" t="s">
        <v>216</v>
      </c>
      <c r="D312" s="186">
        <v>4.3499999999999996</v>
      </c>
      <c r="E312" s="185">
        <v>0.35</v>
      </c>
      <c r="F312" s="229">
        <f t="shared" ref="F312:F318" si="14">E312*D312</f>
        <v>1.5224999999999997</v>
      </c>
      <c r="G312"/>
      <c r="H312"/>
      <c r="I312"/>
      <c r="J312"/>
      <c r="K312"/>
    </row>
    <row r="313" spans="1:11" x14ac:dyDescent="0.3">
      <c r="A313"/>
      <c r="B313"/>
      <c r="C313" s="255" t="s">
        <v>261</v>
      </c>
      <c r="D313" s="186">
        <v>4.76</v>
      </c>
      <c r="E313" s="185">
        <v>0.35</v>
      </c>
      <c r="F313" s="229">
        <f t="shared" si="14"/>
        <v>1.6659999999999999</v>
      </c>
      <c r="G313"/>
      <c r="H313"/>
      <c r="I313"/>
      <c r="J313"/>
      <c r="K313"/>
    </row>
    <row r="314" spans="1:11" x14ac:dyDescent="0.3">
      <c r="A314"/>
      <c r="B314"/>
      <c r="C314" s="255" t="s">
        <v>262</v>
      </c>
      <c r="D314" s="186">
        <v>4.68</v>
      </c>
      <c r="E314" s="185">
        <v>0.35</v>
      </c>
      <c r="F314" s="229">
        <f t="shared" si="14"/>
        <v>1.6379999999999999</v>
      </c>
      <c r="G314"/>
      <c r="H314"/>
      <c r="I314"/>
      <c r="J314"/>
      <c r="K314"/>
    </row>
    <row r="315" spans="1:11" x14ac:dyDescent="0.3">
      <c r="A315"/>
      <c r="B315"/>
      <c r="C315" s="255" t="s">
        <v>263</v>
      </c>
      <c r="D315" s="186">
        <v>4.6900000000000004</v>
      </c>
      <c r="E315" s="185">
        <v>0.35</v>
      </c>
      <c r="F315" s="229">
        <f t="shared" si="14"/>
        <v>1.6415</v>
      </c>
      <c r="G315"/>
      <c r="H315"/>
      <c r="I315"/>
      <c r="J315"/>
      <c r="K315"/>
    </row>
    <row r="316" spans="1:11" x14ac:dyDescent="0.3">
      <c r="A316"/>
      <c r="B316"/>
      <c r="C316" s="255" t="s">
        <v>264</v>
      </c>
      <c r="D316" s="186">
        <v>3.91</v>
      </c>
      <c r="E316" s="185">
        <v>0.35</v>
      </c>
      <c r="F316" s="229">
        <f t="shared" si="14"/>
        <v>1.3685</v>
      </c>
      <c r="G316"/>
      <c r="H316"/>
      <c r="I316"/>
      <c r="J316"/>
      <c r="K316"/>
    </row>
    <row r="317" spans="1:11" x14ac:dyDescent="0.3">
      <c r="A317"/>
      <c r="B317"/>
      <c r="C317" s="255" t="s">
        <v>270</v>
      </c>
      <c r="D317" s="186">
        <v>3.6</v>
      </c>
      <c r="E317" s="185">
        <v>0.45</v>
      </c>
      <c r="F317" s="229">
        <f t="shared" si="14"/>
        <v>1.62</v>
      </c>
      <c r="G317"/>
      <c r="H317"/>
      <c r="I317"/>
      <c r="J317"/>
      <c r="K317"/>
    </row>
    <row r="318" spans="1:11" x14ac:dyDescent="0.3">
      <c r="A318"/>
      <c r="B318"/>
      <c r="C318" s="255" t="s">
        <v>271</v>
      </c>
      <c r="D318" s="186">
        <v>4.0599999999999996</v>
      </c>
      <c r="E318" s="185">
        <v>0.45</v>
      </c>
      <c r="F318" s="229">
        <f t="shared" si="14"/>
        <v>1.827</v>
      </c>
      <c r="G318"/>
      <c r="H318"/>
      <c r="I318"/>
      <c r="J318"/>
      <c r="K318"/>
    </row>
    <row r="319" spans="1:11" ht="15" thickBot="1" x14ac:dyDescent="0.35">
      <c r="A319"/>
      <c r="B319"/>
      <c r="C319" s="243" t="s">
        <v>213</v>
      </c>
      <c r="D319" s="218"/>
      <c r="E319" s="244"/>
      <c r="F319" s="231">
        <f>ROUNDUP((SUM(F311:F318)),0)</f>
        <v>13</v>
      </c>
      <c r="G319"/>
      <c r="H319"/>
      <c r="I319"/>
      <c r="J319"/>
      <c r="K319"/>
    </row>
    <row r="320" spans="1:11" ht="15" thickBot="1" x14ac:dyDescent="0.35">
      <c r="A320"/>
      <c r="B320"/>
      <c r="G320"/>
      <c r="H320"/>
      <c r="I320"/>
      <c r="J320"/>
      <c r="K320"/>
    </row>
    <row r="321" spans="1:11" ht="15" thickBot="1" x14ac:dyDescent="0.35">
      <c r="A321"/>
      <c r="B321"/>
      <c r="C321" s="558" t="s">
        <v>399</v>
      </c>
      <c r="D321" s="560"/>
      <c r="E321" s="560"/>
      <c r="F321" s="559"/>
      <c r="G321"/>
      <c r="H321"/>
      <c r="I321"/>
      <c r="J321"/>
      <c r="K321"/>
    </row>
    <row r="322" spans="1:11" x14ac:dyDescent="0.3">
      <c r="A322"/>
      <c r="B322"/>
      <c r="C322" s="200" t="s">
        <v>189</v>
      </c>
      <c r="D322" s="183" t="s">
        <v>226</v>
      </c>
      <c r="E322" s="183" t="s">
        <v>214</v>
      </c>
      <c r="F322" s="184" t="s">
        <v>191</v>
      </c>
      <c r="G322"/>
      <c r="H322"/>
      <c r="I322"/>
      <c r="J322"/>
      <c r="K322"/>
    </row>
    <row r="323" spans="1:11" x14ac:dyDescent="0.3">
      <c r="A323"/>
      <c r="B323"/>
      <c r="C323" s="572" t="s">
        <v>207</v>
      </c>
      <c r="D323" s="186">
        <v>2.12</v>
      </c>
      <c r="E323" s="185">
        <v>1.8</v>
      </c>
      <c r="F323" s="187">
        <f>E323*D323</f>
        <v>3.8160000000000003</v>
      </c>
      <c r="G323"/>
      <c r="H323"/>
      <c r="I323"/>
      <c r="J323"/>
      <c r="K323"/>
    </row>
    <row r="324" spans="1:11" x14ac:dyDescent="0.3">
      <c r="A324"/>
      <c r="B324"/>
      <c r="C324" s="578"/>
      <c r="D324" s="186">
        <v>1.4</v>
      </c>
      <c r="E324" s="185">
        <v>1.8</v>
      </c>
      <c r="F324" s="187">
        <f>E324*D324</f>
        <v>2.52</v>
      </c>
      <c r="G324"/>
      <c r="H324"/>
      <c r="I324"/>
      <c r="J324"/>
      <c r="K324"/>
    </row>
    <row r="325" spans="1:11" x14ac:dyDescent="0.3">
      <c r="A325"/>
      <c r="B325"/>
      <c r="C325" s="572" t="s">
        <v>207</v>
      </c>
      <c r="D325" s="201">
        <v>1.27</v>
      </c>
      <c r="E325" s="202">
        <v>1.8</v>
      </c>
      <c r="F325" s="203">
        <f>E325*D325</f>
        <v>2.286</v>
      </c>
      <c r="G325"/>
      <c r="H325"/>
      <c r="I325"/>
      <c r="J325"/>
      <c r="K325"/>
    </row>
    <row r="326" spans="1:11" x14ac:dyDescent="0.3">
      <c r="A326"/>
      <c r="B326"/>
      <c r="C326" s="573"/>
      <c r="D326" s="204">
        <v>1.27</v>
      </c>
      <c r="E326" s="205">
        <v>1.8</v>
      </c>
      <c r="F326" s="206">
        <f>E326*D326</f>
        <v>2.286</v>
      </c>
      <c r="G326"/>
      <c r="H326"/>
      <c r="I326"/>
      <c r="J326"/>
      <c r="K326"/>
    </row>
    <row r="327" spans="1:11" ht="15" thickBot="1" x14ac:dyDescent="0.35">
      <c r="A327"/>
      <c r="B327"/>
      <c r="C327" s="243" t="s">
        <v>213</v>
      </c>
      <c r="D327" s="218"/>
      <c r="E327" s="244"/>
      <c r="F327" s="220">
        <f>ROUNDUP((SUM(F323:F326)),0)</f>
        <v>11</v>
      </c>
      <c r="G327"/>
      <c r="H327"/>
      <c r="I327"/>
      <c r="J327"/>
      <c r="K327"/>
    </row>
    <row r="328" spans="1:11" ht="15" thickBot="1" x14ac:dyDescent="0.35">
      <c r="A328"/>
      <c r="B328"/>
      <c r="G328"/>
      <c r="H328"/>
      <c r="I328"/>
      <c r="J328"/>
      <c r="K328"/>
    </row>
    <row r="329" spans="1:11" ht="15" thickBot="1" x14ac:dyDescent="0.35">
      <c r="A329"/>
      <c r="B329"/>
      <c r="C329" s="558" t="s">
        <v>239</v>
      </c>
      <c r="D329" s="560"/>
      <c r="E329" s="560"/>
      <c r="F329" s="559"/>
      <c r="G329"/>
      <c r="H329"/>
      <c r="I329"/>
      <c r="J329"/>
      <c r="K329"/>
    </row>
    <row r="330" spans="1:11" x14ac:dyDescent="0.3">
      <c r="A330"/>
      <c r="B330"/>
      <c r="C330" s="200" t="s">
        <v>189</v>
      </c>
      <c r="D330" s="183" t="s">
        <v>226</v>
      </c>
      <c r="E330" s="183" t="s">
        <v>240</v>
      </c>
      <c r="F330" s="184" t="s">
        <v>191</v>
      </c>
      <c r="G330"/>
      <c r="H330"/>
      <c r="I330"/>
      <c r="J330"/>
      <c r="K330"/>
    </row>
    <row r="331" spans="1:11" x14ac:dyDescent="0.3">
      <c r="A331"/>
      <c r="B331"/>
      <c r="C331" s="215" t="s">
        <v>207</v>
      </c>
      <c r="D331" s="186">
        <v>1.3</v>
      </c>
      <c r="E331" s="185">
        <v>0.5</v>
      </c>
      <c r="F331" s="187">
        <f>E331*D331</f>
        <v>0.65</v>
      </c>
      <c r="G331"/>
      <c r="H331"/>
      <c r="I331"/>
      <c r="J331"/>
      <c r="K331"/>
    </row>
    <row r="332" spans="1:11" x14ac:dyDescent="0.3">
      <c r="A332"/>
      <c r="B332"/>
      <c r="C332" s="215" t="s">
        <v>208</v>
      </c>
      <c r="D332" s="186">
        <v>1.6</v>
      </c>
      <c r="E332" s="185">
        <v>0.5</v>
      </c>
      <c r="F332" s="187">
        <f>E332*D332</f>
        <v>0.8</v>
      </c>
      <c r="G332"/>
      <c r="H332"/>
      <c r="I332"/>
      <c r="J332"/>
      <c r="K332"/>
    </row>
    <row r="333" spans="1:11" ht="15" thickBot="1" x14ac:dyDescent="0.35">
      <c r="A333"/>
      <c r="B333"/>
      <c r="C333" s="243" t="s">
        <v>213</v>
      </c>
      <c r="D333" s="218"/>
      <c r="E333" s="244"/>
      <c r="F333" s="220">
        <f>ROUNDUP((SUM(F331:F332)),0)</f>
        <v>2</v>
      </c>
      <c r="G333"/>
      <c r="H333"/>
      <c r="I333"/>
      <c r="J333"/>
      <c r="K333"/>
    </row>
    <row r="334" spans="1:11" ht="15" thickBot="1" x14ac:dyDescent="0.35">
      <c r="A334"/>
      <c r="B334"/>
      <c r="G334"/>
      <c r="H334"/>
      <c r="I334"/>
      <c r="J334"/>
      <c r="K334"/>
    </row>
    <row r="335" spans="1:11" ht="15" thickBot="1" x14ac:dyDescent="0.35">
      <c r="A335"/>
      <c r="B335"/>
      <c r="C335" s="602" t="s">
        <v>272</v>
      </c>
      <c r="D335" s="603"/>
      <c r="E335" s="604"/>
      <c r="F335" s="195"/>
      <c r="G335"/>
      <c r="H335"/>
      <c r="I335"/>
      <c r="J335"/>
      <c r="K335"/>
    </row>
    <row r="336" spans="1:11" x14ac:dyDescent="0.3">
      <c r="A336"/>
      <c r="B336"/>
      <c r="C336" s="297" t="s">
        <v>273</v>
      </c>
      <c r="D336" s="298" t="s">
        <v>2</v>
      </c>
      <c r="E336" s="299" t="s">
        <v>222</v>
      </c>
      <c r="F336" s="195"/>
      <c r="G336"/>
      <c r="H336"/>
      <c r="I336"/>
      <c r="J336"/>
      <c r="K336"/>
    </row>
    <row r="337" spans="1:11" x14ac:dyDescent="0.3">
      <c r="A337"/>
      <c r="B337"/>
      <c r="C337" s="600" t="s">
        <v>274</v>
      </c>
      <c r="D337" s="300" t="s">
        <v>275</v>
      </c>
      <c r="E337" s="301">
        <v>35</v>
      </c>
      <c r="F337" s="195"/>
      <c r="G337"/>
      <c r="H337"/>
      <c r="I337"/>
      <c r="J337"/>
      <c r="K337"/>
    </row>
    <row r="338" spans="1:11" x14ac:dyDescent="0.3">
      <c r="A338"/>
      <c r="B338"/>
      <c r="C338" s="588"/>
      <c r="D338" s="302" t="s">
        <v>276</v>
      </c>
      <c r="E338" s="303">
        <v>0</v>
      </c>
      <c r="F338" s="195"/>
      <c r="G338"/>
      <c r="H338"/>
      <c r="I338"/>
      <c r="J338"/>
      <c r="K338"/>
    </row>
    <row r="339" spans="1:11" x14ac:dyDescent="0.3">
      <c r="A339"/>
      <c r="B339"/>
      <c r="C339" s="588"/>
      <c r="D339" s="302" t="s">
        <v>277</v>
      </c>
      <c r="E339" s="303">
        <v>1</v>
      </c>
      <c r="F339" s="195"/>
      <c r="G339"/>
      <c r="H339"/>
      <c r="I339"/>
      <c r="J339"/>
      <c r="K339"/>
    </row>
    <row r="340" spans="1:11" x14ac:dyDescent="0.3">
      <c r="A340"/>
      <c r="B340"/>
      <c r="C340" s="588"/>
      <c r="D340" s="302" t="s">
        <v>278</v>
      </c>
      <c r="E340" s="303">
        <v>0</v>
      </c>
      <c r="F340" s="195"/>
      <c r="G340"/>
      <c r="H340"/>
      <c r="I340"/>
      <c r="J340"/>
      <c r="K340"/>
    </row>
    <row r="341" spans="1:11" x14ac:dyDescent="0.3">
      <c r="A341"/>
      <c r="B341"/>
      <c r="C341" s="588"/>
      <c r="D341" s="302" t="s">
        <v>127</v>
      </c>
      <c r="E341" s="303">
        <v>0</v>
      </c>
      <c r="F341" s="195"/>
      <c r="G341"/>
      <c r="H341"/>
      <c r="I341"/>
      <c r="J341"/>
      <c r="K341"/>
    </row>
    <row r="342" spans="1:11" x14ac:dyDescent="0.3">
      <c r="A342"/>
      <c r="B342"/>
      <c r="C342" s="588"/>
      <c r="D342" s="302" t="s">
        <v>279</v>
      </c>
      <c r="E342" s="303">
        <v>2</v>
      </c>
      <c r="F342" s="195"/>
      <c r="G342"/>
      <c r="H342"/>
      <c r="I342"/>
      <c r="J342"/>
      <c r="K342"/>
    </row>
    <row r="343" spans="1:11" x14ac:dyDescent="0.3">
      <c r="A343"/>
      <c r="B343"/>
      <c r="C343" s="589"/>
      <c r="D343" s="304" t="s">
        <v>280</v>
      </c>
      <c r="E343" s="305">
        <v>1</v>
      </c>
      <c r="F343" s="195"/>
      <c r="G343"/>
      <c r="H343"/>
      <c r="I343"/>
      <c r="J343"/>
      <c r="K343"/>
    </row>
    <row r="344" spans="1:11" x14ac:dyDescent="0.3">
      <c r="A344"/>
      <c r="B344"/>
      <c r="C344" s="588" t="s">
        <v>281</v>
      </c>
      <c r="D344" s="302" t="s">
        <v>282</v>
      </c>
      <c r="E344" s="303">
        <v>1</v>
      </c>
      <c r="F344" s="195"/>
      <c r="G344"/>
      <c r="H344"/>
      <c r="I344"/>
      <c r="J344"/>
      <c r="K344"/>
    </row>
    <row r="345" spans="1:11" x14ac:dyDescent="0.3">
      <c r="A345"/>
      <c r="B345"/>
      <c r="C345" s="588"/>
      <c r="D345" s="302" t="s">
        <v>283</v>
      </c>
      <c r="E345" s="303">
        <v>1</v>
      </c>
      <c r="F345" s="195"/>
      <c r="G345"/>
      <c r="H345"/>
      <c r="I345"/>
      <c r="J345"/>
      <c r="K345"/>
    </row>
    <row r="346" spans="1:11" x14ac:dyDescent="0.3">
      <c r="A346"/>
      <c r="B346"/>
      <c r="C346" s="588"/>
      <c r="D346" s="302" t="s">
        <v>284</v>
      </c>
      <c r="E346" s="303">
        <v>0</v>
      </c>
      <c r="F346" s="195"/>
      <c r="G346"/>
      <c r="H346"/>
      <c r="I346"/>
      <c r="J346"/>
      <c r="K346"/>
    </row>
    <row r="347" spans="1:11" x14ac:dyDescent="0.3">
      <c r="A347"/>
      <c r="B347"/>
      <c r="C347" s="588"/>
      <c r="D347" s="302" t="s">
        <v>285</v>
      </c>
      <c r="E347" s="303">
        <v>1</v>
      </c>
      <c r="F347" s="195"/>
      <c r="G347"/>
      <c r="H347"/>
      <c r="I347"/>
      <c r="J347"/>
      <c r="K347"/>
    </row>
    <row r="348" spans="1:11" x14ac:dyDescent="0.3">
      <c r="A348"/>
      <c r="B348"/>
      <c r="C348" s="588"/>
      <c r="D348" s="302" t="s">
        <v>286</v>
      </c>
      <c r="E348" s="303">
        <v>2</v>
      </c>
      <c r="F348" s="195"/>
      <c r="G348"/>
      <c r="H348"/>
      <c r="I348"/>
      <c r="J348"/>
      <c r="K348"/>
    </row>
    <row r="349" spans="1:11" x14ac:dyDescent="0.3">
      <c r="A349"/>
      <c r="B349"/>
      <c r="C349" s="588"/>
      <c r="D349" s="302" t="s">
        <v>287</v>
      </c>
      <c r="E349" s="303">
        <v>0</v>
      </c>
      <c r="F349" s="195"/>
      <c r="G349"/>
      <c r="H349"/>
      <c r="I349"/>
      <c r="J349"/>
      <c r="K349"/>
    </row>
    <row r="350" spans="1:11" x14ac:dyDescent="0.3">
      <c r="A350"/>
      <c r="B350"/>
      <c r="C350" s="588"/>
      <c r="D350" s="302" t="s">
        <v>288</v>
      </c>
      <c r="E350" s="303">
        <v>1</v>
      </c>
      <c r="F350" s="195"/>
      <c r="G350"/>
      <c r="H350"/>
      <c r="I350"/>
      <c r="J350"/>
      <c r="K350"/>
    </row>
    <row r="351" spans="1:11" x14ac:dyDescent="0.3">
      <c r="A351"/>
      <c r="B351"/>
      <c r="C351" s="588"/>
      <c r="D351" s="302" t="s">
        <v>289</v>
      </c>
      <c r="E351" s="303">
        <v>0</v>
      </c>
      <c r="F351" s="195"/>
      <c r="G351"/>
      <c r="H351"/>
      <c r="I351"/>
      <c r="J351"/>
      <c r="K351"/>
    </row>
    <row r="352" spans="1:11" x14ac:dyDescent="0.3">
      <c r="A352"/>
      <c r="B352"/>
      <c r="C352" s="588"/>
      <c r="D352" s="302" t="s">
        <v>290</v>
      </c>
      <c r="E352" s="303">
        <v>1</v>
      </c>
      <c r="F352" s="195"/>
      <c r="G352"/>
      <c r="H352"/>
      <c r="I352"/>
      <c r="J352"/>
      <c r="K352"/>
    </row>
    <row r="353" spans="1:11" x14ac:dyDescent="0.3">
      <c r="A353"/>
      <c r="B353"/>
      <c r="C353" s="588"/>
      <c r="D353" s="302" t="s">
        <v>291</v>
      </c>
      <c r="E353" s="303">
        <v>0</v>
      </c>
      <c r="F353" s="195"/>
      <c r="G353"/>
      <c r="H353"/>
      <c r="I353"/>
      <c r="J353"/>
      <c r="K353"/>
    </row>
    <row r="354" spans="1:11" x14ac:dyDescent="0.3">
      <c r="A354"/>
      <c r="B354"/>
      <c r="C354" s="588"/>
      <c r="D354" s="302" t="s">
        <v>292</v>
      </c>
      <c r="E354" s="303">
        <v>0</v>
      </c>
      <c r="F354" s="195"/>
      <c r="G354"/>
      <c r="H354"/>
      <c r="I354"/>
      <c r="J354"/>
      <c r="K354"/>
    </row>
    <row r="355" spans="1:11" x14ac:dyDescent="0.3">
      <c r="A355"/>
      <c r="B355"/>
      <c r="C355" s="588"/>
      <c r="D355" s="302" t="s">
        <v>293</v>
      </c>
      <c r="E355" s="303">
        <v>0</v>
      </c>
      <c r="F355" s="195"/>
      <c r="G355"/>
      <c r="H355"/>
      <c r="I355"/>
      <c r="J355"/>
      <c r="K355"/>
    </row>
    <row r="356" spans="1:11" x14ac:dyDescent="0.3">
      <c r="A356"/>
      <c r="B356"/>
      <c r="C356" s="588"/>
      <c r="D356" s="302" t="s">
        <v>294</v>
      </c>
      <c r="E356" s="303">
        <v>0</v>
      </c>
      <c r="F356" s="195"/>
      <c r="G356"/>
      <c r="H356"/>
      <c r="I356"/>
      <c r="J356"/>
      <c r="K356"/>
    </row>
    <row r="357" spans="1:11" x14ac:dyDescent="0.3">
      <c r="A357"/>
      <c r="B357"/>
      <c r="C357" s="600" t="s">
        <v>295</v>
      </c>
      <c r="D357" s="300" t="s">
        <v>296</v>
      </c>
      <c r="E357" s="301">
        <v>3</v>
      </c>
      <c r="F357" s="195"/>
      <c r="G357"/>
      <c r="H357"/>
      <c r="I357"/>
      <c r="J357"/>
      <c r="K357"/>
    </row>
    <row r="358" spans="1:11" x14ac:dyDescent="0.3">
      <c r="A358"/>
      <c r="B358"/>
      <c r="C358" s="588"/>
      <c r="D358" s="302" t="s">
        <v>297</v>
      </c>
      <c r="E358" s="303">
        <v>2</v>
      </c>
      <c r="F358" s="195"/>
      <c r="G358"/>
      <c r="H358"/>
      <c r="I358"/>
      <c r="J358"/>
      <c r="K358"/>
    </row>
    <row r="359" spans="1:11" x14ac:dyDescent="0.3">
      <c r="A359"/>
      <c r="B359"/>
      <c r="C359" s="588"/>
      <c r="D359" s="302" t="s">
        <v>298</v>
      </c>
      <c r="E359" s="303">
        <v>1</v>
      </c>
      <c r="F359" s="195"/>
      <c r="G359"/>
      <c r="H359"/>
      <c r="I359"/>
      <c r="J359"/>
      <c r="K359"/>
    </row>
    <row r="360" spans="1:11" x14ac:dyDescent="0.3">
      <c r="A360"/>
      <c r="B360"/>
      <c r="C360" s="588"/>
      <c r="D360" s="302" t="s">
        <v>299</v>
      </c>
      <c r="E360" s="303">
        <v>0</v>
      </c>
      <c r="F360" s="195"/>
      <c r="G360"/>
      <c r="H360"/>
      <c r="I360"/>
      <c r="J360"/>
      <c r="K360"/>
    </row>
    <row r="361" spans="1:11" x14ac:dyDescent="0.3">
      <c r="A361"/>
      <c r="B361"/>
      <c r="C361" s="589"/>
      <c r="D361" s="304" t="s">
        <v>300</v>
      </c>
      <c r="E361" s="305">
        <v>1</v>
      </c>
      <c r="F361" s="195"/>
      <c r="G361"/>
      <c r="H361"/>
      <c r="I361"/>
      <c r="J361"/>
      <c r="K361"/>
    </row>
    <row r="362" spans="1:11" x14ac:dyDescent="0.3">
      <c r="A362"/>
      <c r="B362"/>
      <c r="C362" s="600" t="s">
        <v>301</v>
      </c>
      <c r="D362" s="300" t="s">
        <v>302</v>
      </c>
      <c r="E362" s="301">
        <v>1</v>
      </c>
      <c r="F362" s="195"/>
      <c r="G362"/>
      <c r="H362"/>
      <c r="I362"/>
      <c r="J362"/>
      <c r="K362"/>
    </row>
    <row r="363" spans="1:11" x14ac:dyDescent="0.3">
      <c r="A363"/>
      <c r="B363"/>
      <c r="C363" s="588"/>
      <c r="D363" s="302" t="s">
        <v>303</v>
      </c>
      <c r="E363" s="303">
        <v>0</v>
      </c>
      <c r="F363" s="195"/>
      <c r="G363"/>
      <c r="H363"/>
      <c r="I363"/>
      <c r="J363"/>
      <c r="K363"/>
    </row>
    <row r="364" spans="1:11" x14ac:dyDescent="0.3">
      <c r="A364"/>
      <c r="B364"/>
      <c r="C364" s="588"/>
      <c r="D364" s="302" t="s">
        <v>304</v>
      </c>
      <c r="E364" s="303">
        <v>1</v>
      </c>
      <c r="F364" s="195"/>
      <c r="G364"/>
      <c r="H364"/>
      <c r="I364"/>
      <c r="J364"/>
      <c r="K364"/>
    </row>
    <row r="365" spans="1:11" x14ac:dyDescent="0.3">
      <c r="A365"/>
      <c r="B365"/>
      <c r="C365" s="588"/>
      <c r="D365" s="302" t="s">
        <v>305</v>
      </c>
      <c r="E365" s="303">
        <v>1</v>
      </c>
      <c r="F365" s="195"/>
      <c r="G365"/>
      <c r="H365"/>
      <c r="I365"/>
      <c r="J365"/>
      <c r="K365"/>
    </row>
    <row r="366" spans="1:11" x14ac:dyDescent="0.3">
      <c r="A366"/>
      <c r="B366"/>
      <c r="C366" s="588"/>
      <c r="D366" s="302" t="s">
        <v>306</v>
      </c>
      <c r="E366" s="303">
        <v>1</v>
      </c>
      <c r="F366" s="195"/>
      <c r="G366"/>
      <c r="H366"/>
      <c r="I366"/>
      <c r="J366"/>
      <c r="K366"/>
    </row>
    <row r="367" spans="1:11" x14ac:dyDescent="0.3">
      <c r="A367"/>
      <c r="B367"/>
      <c r="C367" s="588"/>
      <c r="D367" s="302" t="s">
        <v>307</v>
      </c>
      <c r="E367" s="303">
        <v>0</v>
      </c>
      <c r="F367" s="195"/>
      <c r="G367"/>
      <c r="H367"/>
      <c r="I367"/>
      <c r="J367"/>
      <c r="K367"/>
    </row>
    <row r="368" spans="1:11" x14ac:dyDescent="0.3">
      <c r="A368"/>
      <c r="B368"/>
      <c r="C368" s="589"/>
      <c r="D368" s="304" t="s">
        <v>308</v>
      </c>
      <c r="E368" s="305">
        <v>0</v>
      </c>
      <c r="F368" s="195"/>
      <c r="G368"/>
      <c r="H368"/>
      <c r="I368"/>
      <c r="J368"/>
      <c r="K368"/>
    </row>
    <row r="369" spans="1:11" x14ac:dyDescent="0.3">
      <c r="A369"/>
      <c r="B369"/>
      <c r="C369" s="588" t="s">
        <v>309</v>
      </c>
      <c r="D369" s="302" t="s">
        <v>310</v>
      </c>
      <c r="E369" s="303">
        <v>1</v>
      </c>
      <c r="F369" s="195"/>
      <c r="G369"/>
      <c r="H369"/>
      <c r="I369"/>
      <c r="J369"/>
      <c r="K369"/>
    </row>
    <row r="370" spans="1:11" x14ac:dyDescent="0.3">
      <c r="A370"/>
      <c r="B370"/>
      <c r="C370" s="588"/>
      <c r="D370" s="302" t="s">
        <v>311</v>
      </c>
      <c r="E370" s="303">
        <v>1</v>
      </c>
      <c r="F370" s="195"/>
      <c r="G370"/>
      <c r="H370"/>
      <c r="I370"/>
      <c r="J370"/>
      <c r="K370"/>
    </row>
    <row r="371" spans="1:11" x14ac:dyDescent="0.3">
      <c r="A371"/>
      <c r="B371"/>
      <c r="C371" s="588"/>
      <c r="D371" s="302" t="s">
        <v>312</v>
      </c>
      <c r="E371" s="303">
        <v>1</v>
      </c>
      <c r="F371" s="195"/>
      <c r="H371"/>
      <c r="I371"/>
      <c r="J371"/>
      <c r="K371"/>
    </row>
    <row r="372" spans="1:11" x14ac:dyDescent="0.3">
      <c r="A372"/>
      <c r="B372"/>
      <c r="C372" s="600" t="s">
        <v>313</v>
      </c>
      <c r="D372" s="300" t="s">
        <v>146</v>
      </c>
      <c r="E372" s="301">
        <v>6</v>
      </c>
      <c r="F372" s="195"/>
      <c r="H372"/>
      <c r="I372"/>
      <c r="J372"/>
      <c r="K372"/>
    </row>
    <row r="373" spans="1:11" x14ac:dyDescent="0.3">
      <c r="A373"/>
      <c r="B373"/>
      <c r="C373" s="588"/>
      <c r="D373" s="302" t="s">
        <v>145</v>
      </c>
      <c r="E373" s="303">
        <v>6</v>
      </c>
      <c r="F373" s="195"/>
      <c r="H373"/>
      <c r="I373"/>
      <c r="J373"/>
      <c r="K373"/>
    </row>
    <row r="374" spans="1:11" ht="15" thickBot="1" x14ac:dyDescent="0.35">
      <c r="A374"/>
      <c r="B374"/>
      <c r="C374" s="601"/>
      <c r="D374" s="306" t="s">
        <v>337</v>
      </c>
      <c r="E374" s="307">
        <v>0</v>
      </c>
      <c r="F374" s="195"/>
      <c r="H374"/>
      <c r="I374"/>
      <c r="J374"/>
      <c r="K374"/>
    </row>
    <row r="375" spans="1:11" ht="15" thickBot="1" x14ac:dyDescent="0.35">
      <c r="A375"/>
      <c r="B375"/>
      <c r="C375" s="195"/>
      <c r="D375" s="195"/>
      <c r="E375" s="195"/>
      <c r="F375" s="195"/>
      <c r="H375"/>
      <c r="I375"/>
      <c r="J375"/>
      <c r="K375"/>
    </row>
    <row r="376" spans="1:11" ht="15" thickBot="1" x14ac:dyDescent="0.35">
      <c r="A376"/>
      <c r="B376"/>
      <c r="C376" s="308"/>
      <c r="D376" s="590" t="s">
        <v>443</v>
      </c>
      <c r="E376" s="591"/>
      <c r="F376" s="591"/>
      <c r="G376" s="592"/>
      <c r="H376"/>
      <c r="I376"/>
      <c r="J376"/>
      <c r="K376"/>
    </row>
    <row r="377" spans="1:11" ht="15" thickBot="1" x14ac:dyDescent="0.35">
      <c r="A377"/>
      <c r="B377"/>
      <c r="C377" s="309"/>
      <c r="D377" s="310" t="s">
        <v>255</v>
      </c>
      <c r="E377" s="311" t="s">
        <v>189</v>
      </c>
      <c r="F377" s="311" t="s">
        <v>222</v>
      </c>
      <c r="G377" s="312" t="s">
        <v>213</v>
      </c>
      <c r="H377"/>
      <c r="I377"/>
      <c r="J377"/>
      <c r="K377"/>
    </row>
    <row r="378" spans="1:11" ht="27.6" x14ac:dyDescent="0.3">
      <c r="A378"/>
      <c r="B378"/>
      <c r="C378" s="593" t="s">
        <v>449</v>
      </c>
      <c r="D378" s="594" t="s">
        <v>450</v>
      </c>
      <c r="E378" s="313" t="s">
        <v>451</v>
      </c>
      <c r="F378" s="314">
        <v>10</v>
      </c>
      <c r="G378" s="597">
        <f>SUM(F378:F381)</f>
        <v>13</v>
      </c>
      <c r="H378"/>
      <c r="I378"/>
      <c r="J378"/>
      <c r="K378"/>
    </row>
    <row r="379" spans="1:11" x14ac:dyDescent="0.3">
      <c r="A379"/>
      <c r="B379"/>
      <c r="C379" s="593"/>
      <c r="D379" s="595"/>
      <c r="E379" s="315" t="s">
        <v>195</v>
      </c>
      <c r="F379" s="316">
        <v>1</v>
      </c>
      <c r="G379" s="598"/>
      <c r="H379"/>
      <c r="I379"/>
      <c r="J379"/>
      <c r="K379"/>
    </row>
    <row r="380" spans="1:11" x14ac:dyDescent="0.3">
      <c r="A380"/>
      <c r="B380"/>
      <c r="C380" s="593"/>
      <c r="D380" s="595"/>
      <c r="E380" s="315" t="s">
        <v>452</v>
      </c>
      <c r="F380" s="316">
        <v>1</v>
      </c>
      <c r="G380" s="598"/>
      <c r="H380"/>
      <c r="I380"/>
      <c r="J380"/>
      <c r="K380"/>
    </row>
    <row r="381" spans="1:11" x14ac:dyDescent="0.3">
      <c r="A381"/>
      <c r="B381"/>
      <c r="C381" s="593"/>
      <c r="D381" s="596"/>
      <c r="E381" s="317" t="s">
        <v>369</v>
      </c>
      <c r="F381" s="316">
        <v>1</v>
      </c>
      <c r="G381" s="598"/>
      <c r="H381"/>
      <c r="I381"/>
      <c r="J381"/>
      <c r="K381"/>
    </row>
    <row r="382" spans="1:11" x14ac:dyDescent="0.3">
      <c r="A382"/>
      <c r="B382"/>
      <c r="C382" s="593" t="s">
        <v>453</v>
      </c>
      <c r="D382" s="599" t="s">
        <v>454</v>
      </c>
      <c r="E382" s="318" t="s">
        <v>192</v>
      </c>
      <c r="F382" s="316">
        <v>3</v>
      </c>
      <c r="G382" s="598">
        <f>SUM(F382:F383)</f>
        <v>5</v>
      </c>
      <c r="H382"/>
      <c r="I382"/>
      <c r="J382"/>
      <c r="K382"/>
    </row>
    <row r="383" spans="1:11" x14ac:dyDescent="0.3">
      <c r="A383"/>
      <c r="B383"/>
      <c r="C383" s="593"/>
      <c r="D383" s="596"/>
      <c r="E383" s="317" t="s">
        <v>455</v>
      </c>
      <c r="F383" s="316">
        <v>2</v>
      </c>
      <c r="G383" s="598"/>
      <c r="H383"/>
      <c r="I383"/>
      <c r="J383"/>
      <c r="K383"/>
    </row>
    <row r="384" spans="1:11" x14ac:dyDescent="0.3">
      <c r="A384"/>
      <c r="B384"/>
      <c r="C384" s="593" t="s">
        <v>456</v>
      </c>
      <c r="D384" s="599" t="s">
        <v>457</v>
      </c>
      <c r="E384" s="318" t="s">
        <v>369</v>
      </c>
      <c r="F384" s="316">
        <v>1</v>
      </c>
      <c r="G384" s="598">
        <f>SUM(F384:F386)</f>
        <v>5</v>
      </c>
      <c r="H384"/>
      <c r="I384"/>
      <c r="J384"/>
      <c r="K384"/>
    </row>
    <row r="385" spans="1:11" ht="27.6" x14ac:dyDescent="0.3">
      <c r="A385"/>
      <c r="B385"/>
      <c r="C385" s="593"/>
      <c r="D385" s="595"/>
      <c r="E385" s="315" t="s">
        <v>207</v>
      </c>
      <c r="F385" s="316">
        <v>2</v>
      </c>
      <c r="G385" s="598"/>
      <c r="H385"/>
      <c r="I385"/>
      <c r="J385"/>
      <c r="K385"/>
    </row>
    <row r="386" spans="1:11" ht="27.6" x14ac:dyDescent="0.3">
      <c r="A386"/>
      <c r="B386"/>
      <c r="C386" s="593"/>
      <c r="D386" s="596"/>
      <c r="E386" s="317" t="s">
        <v>208</v>
      </c>
      <c r="F386" s="316">
        <v>2</v>
      </c>
      <c r="G386" s="598"/>
      <c r="H386"/>
      <c r="I386"/>
      <c r="J386"/>
      <c r="K386"/>
    </row>
    <row r="387" spans="1:11" ht="27.6" x14ac:dyDescent="0.3">
      <c r="A387"/>
      <c r="B387"/>
      <c r="C387" s="593" t="s">
        <v>458</v>
      </c>
      <c r="D387" s="599" t="s">
        <v>459</v>
      </c>
      <c r="E387" s="318" t="s">
        <v>207</v>
      </c>
      <c r="F387" s="316">
        <v>0</v>
      </c>
      <c r="G387" s="598">
        <f>SUM(F387:F388)</f>
        <v>0</v>
      </c>
      <c r="H387"/>
      <c r="I387"/>
      <c r="J387"/>
      <c r="K387"/>
    </row>
    <row r="388" spans="1:11" ht="27.6" x14ac:dyDescent="0.3">
      <c r="A388"/>
      <c r="B388"/>
      <c r="C388" s="593"/>
      <c r="D388" s="596"/>
      <c r="E388" s="317" t="s">
        <v>208</v>
      </c>
      <c r="F388" s="316">
        <v>0</v>
      </c>
      <c r="G388" s="598"/>
      <c r="H388"/>
      <c r="I388"/>
      <c r="J388"/>
      <c r="K388"/>
    </row>
    <row r="389" spans="1:11" ht="27.6" x14ac:dyDescent="0.3">
      <c r="A389"/>
      <c r="B389"/>
      <c r="C389" s="593" t="s">
        <v>460</v>
      </c>
      <c r="D389" s="599" t="s">
        <v>461</v>
      </c>
      <c r="E389" s="318" t="s">
        <v>207</v>
      </c>
      <c r="F389" s="316">
        <v>1</v>
      </c>
      <c r="G389" s="598">
        <f>SUM(F389:F390)</f>
        <v>2</v>
      </c>
      <c r="H389"/>
      <c r="I389"/>
      <c r="J389"/>
      <c r="K389"/>
    </row>
    <row r="390" spans="1:11" ht="27.6" x14ac:dyDescent="0.3">
      <c r="A390"/>
      <c r="B390"/>
      <c r="C390" s="593"/>
      <c r="D390" s="596"/>
      <c r="E390" s="317" t="s">
        <v>208</v>
      </c>
      <c r="F390" s="316">
        <v>1</v>
      </c>
      <c r="G390" s="598"/>
      <c r="H390"/>
      <c r="I390"/>
      <c r="J390"/>
      <c r="K390"/>
    </row>
    <row r="391" spans="1:11" ht="55.8" thickBot="1" x14ac:dyDescent="0.35">
      <c r="A391"/>
      <c r="B391"/>
      <c r="C391" s="319" t="s">
        <v>462</v>
      </c>
      <c r="D391" s="320" t="s">
        <v>463</v>
      </c>
      <c r="E391" s="321" t="s">
        <v>200</v>
      </c>
      <c r="F391" s="322">
        <v>2</v>
      </c>
      <c r="G391" s="323">
        <f>F391</f>
        <v>2</v>
      </c>
      <c r="H391"/>
      <c r="I391"/>
      <c r="J391"/>
      <c r="K391"/>
    </row>
  </sheetData>
  <mergeCells count="109">
    <mergeCell ref="C389:C390"/>
    <mergeCell ref="D389:D390"/>
    <mergeCell ref="G389:G390"/>
    <mergeCell ref="C384:C386"/>
    <mergeCell ref="D384:D386"/>
    <mergeCell ref="G384:G386"/>
    <mergeCell ref="C387:C388"/>
    <mergeCell ref="D387:D388"/>
    <mergeCell ref="G387:G388"/>
    <mergeCell ref="C147:E147"/>
    <mergeCell ref="D376:G376"/>
    <mergeCell ref="C378:C381"/>
    <mergeCell ref="D378:D381"/>
    <mergeCell ref="G378:G381"/>
    <mergeCell ref="C382:C383"/>
    <mergeCell ref="D382:D383"/>
    <mergeCell ref="G382:G383"/>
    <mergeCell ref="C247:F247"/>
    <mergeCell ref="C250:C252"/>
    <mergeCell ref="F250:F252"/>
    <mergeCell ref="C253:C254"/>
    <mergeCell ref="F253:F254"/>
    <mergeCell ref="C362:C368"/>
    <mergeCell ref="C369:C371"/>
    <mergeCell ref="C372:C374"/>
    <mergeCell ref="C294:D294"/>
    <mergeCell ref="C321:F321"/>
    <mergeCell ref="C329:F329"/>
    <mergeCell ref="C335:E335"/>
    <mergeCell ref="C337:C343"/>
    <mergeCell ref="C344:C356"/>
    <mergeCell ref="C357:C361"/>
    <mergeCell ref="C272:F272"/>
    <mergeCell ref="C2:F2"/>
    <mergeCell ref="C7:E7"/>
    <mergeCell ref="B69:F69"/>
    <mergeCell ref="B76:B80"/>
    <mergeCell ref="C8:D8"/>
    <mergeCell ref="C9:D9"/>
    <mergeCell ref="C10:D10"/>
    <mergeCell ref="C11:D11"/>
    <mergeCell ref="C12:D12"/>
    <mergeCell ref="B36:F36"/>
    <mergeCell ref="B38:B44"/>
    <mergeCell ref="B45:B53"/>
    <mergeCell ref="B54:B55"/>
    <mergeCell ref="B56:E56"/>
    <mergeCell ref="C14:D14"/>
    <mergeCell ref="B58:F58"/>
    <mergeCell ref="B67:E67"/>
    <mergeCell ref="B81:E81"/>
    <mergeCell ref="B83:F83"/>
    <mergeCell ref="C24:D24"/>
    <mergeCell ref="C29:D29"/>
    <mergeCell ref="B90:E90"/>
    <mergeCell ref="C218:F218"/>
    <mergeCell ref="B176:F176"/>
    <mergeCell ref="B182:C182"/>
    <mergeCell ref="C92:F92"/>
    <mergeCell ref="C99:F99"/>
    <mergeCell ref="C119:F119"/>
    <mergeCell ref="C133:F133"/>
    <mergeCell ref="B184:F184"/>
    <mergeCell ref="B187:C187"/>
    <mergeCell ref="C191:C193"/>
    <mergeCell ref="F191:F193"/>
    <mergeCell ref="C139:E139"/>
    <mergeCell ref="C158:F158"/>
    <mergeCell ref="C165:E165"/>
    <mergeCell ref="B167:F167"/>
    <mergeCell ref="B174:C174"/>
    <mergeCell ref="C149:F149"/>
    <mergeCell ref="C156:E156"/>
    <mergeCell ref="C141:F141"/>
    <mergeCell ref="C279:E279"/>
    <mergeCell ref="C280:D280"/>
    <mergeCell ref="B257:F257"/>
    <mergeCell ref="B259:B265"/>
    <mergeCell ref="C325:C326"/>
    <mergeCell ref="C282:D282"/>
    <mergeCell ref="C283:D283"/>
    <mergeCell ref="C284:D284"/>
    <mergeCell ref="C281:D281"/>
    <mergeCell ref="C309:F309"/>
    <mergeCell ref="C323:C324"/>
    <mergeCell ref="B86:B88"/>
    <mergeCell ref="B63:B64"/>
    <mergeCell ref="B266:E266"/>
    <mergeCell ref="C232:E232"/>
    <mergeCell ref="C233:D233"/>
    <mergeCell ref="C234:D234"/>
    <mergeCell ref="C235:D235"/>
    <mergeCell ref="C236:D236"/>
    <mergeCell ref="B270:E270"/>
    <mergeCell ref="C237:D237"/>
    <mergeCell ref="C239:D239"/>
    <mergeCell ref="C238:D238"/>
    <mergeCell ref="C241:F241"/>
    <mergeCell ref="C243:C245"/>
    <mergeCell ref="F243:F245"/>
    <mergeCell ref="C227:D227"/>
    <mergeCell ref="C189:F189"/>
    <mergeCell ref="C196:F196"/>
    <mergeCell ref="C201:F201"/>
    <mergeCell ref="C207:F207"/>
    <mergeCell ref="C213:F213"/>
    <mergeCell ref="C223:E223"/>
    <mergeCell ref="C224:D224"/>
    <mergeCell ref="C225:D22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14" workbookViewId="0">
      <selection activeCell="D24" sqref="D24"/>
    </sheetView>
  </sheetViews>
  <sheetFormatPr defaultRowHeight="14.4" x14ac:dyDescent="0.3"/>
  <cols>
    <col min="1" max="1" width="6.44140625" style="101" customWidth="1"/>
    <col min="2" max="2" width="24.5546875" style="101" bestFit="1" customWidth="1"/>
    <col min="3" max="3" width="28.88671875" style="101" bestFit="1" customWidth="1"/>
    <col min="4" max="4" width="24" style="101" bestFit="1" customWidth="1"/>
    <col min="5" max="5" width="15.109375" style="101" bestFit="1" customWidth="1"/>
    <col min="6" max="6" width="12.33203125" style="101" customWidth="1"/>
    <col min="7" max="9" width="9.109375" style="102"/>
  </cols>
  <sheetData>
    <row r="1" spans="3:6" ht="15" thickBot="1" x14ac:dyDescent="0.35"/>
    <row r="2" spans="3:6" ht="15" thickBot="1" x14ac:dyDescent="0.35">
      <c r="C2" s="605" t="s">
        <v>211</v>
      </c>
      <c r="D2" s="606"/>
      <c r="E2" s="606"/>
      <c r="F2" s="607"/>
    </row>
    <row r="3" spans="3:6" x14ac:dyDescent="0.3">
      <c r="C3" s="113" t="s">
        <v>223</v>
      </c>
      <c r="D3" s="114" t="s">
        <v>212</v>
      </c>
      <c r="E3" s="115" t="s">
        <v>214</v>
      </c>
      <c r="F3" s="116" t="s">
        <v>191</v>
      </c>
    </row>
    <row r="4" spans="3:6" x14ac:dyDescent="0.3">
      <c r="C4" s="117" t="s">
        <v>215</v>
      </c>
      <c r="D4" s="103">
        <v>4.7</v>
      </c>
      <c r="E4" s="118">
        <v>2.2000000000000002</v>
      </c>
      <c r="F4" s="104">
        <f>E4*D4</f>
        <v>10.340000000000002</v>
      </c>
    </row>
    <row r="5" spans="3:6" x14ac:dyDescent="0.3">
      <c r="C5" s="117" t="s">
        <v>216</v>
      </c>
      <c r="D5" s="103">
        <v>6.6</v>
      </c>
      <c r="E5" s="118">
        <v>2.2000000000000002</v>
      </c>
      <c r="F5" s="104">
        <f>E5*D5</f>
        <v>14.52</v>
      </c>
    </row>
    <row r="6" spans="3:6" ht="15" thickBot="1" x14ac:dyDescent="0.35">
      <c r="C6" s="119" t="s">
        <v>213</v>
      </c>
      <c r="D6" s="120"/>
      <c r="E6" s="121"/>
      <c r="F6" s="122">
        <f>ROUNDUP((SUM(F4:F5)),0)</f>
        <v>25</v>
      </c>
    </row>
    <row r="7" spans="3:6" ht="15" thickBot="1" x14ac:dyDescent="0.35"/>
    <row r="8" spans="3:6" ht="15" thickBot="1" x14ac:dyDescent="0.35">
      <c r="C8" s="616" t="s">
        <v>317</v>
      </c>
      <c r="D8" s="617"/>
      <c r="E8" s="618"/>
    </row>
    <row r="9" spans="3:6" x14ac:dyDescent="0.3">
      <c r="C9" s="123" t="s">
        <v>189</v>
      </c>
      <c r="D9" s="124" t="s">
        <v>191</v>
      </c>
      <c r="E9" s="45" t="s">
        <v>237</v>
      </c>
    </row>
    <row r="10" spans="3:6" x14ac:dyDescent="0.3">
      <c r="C10" s="125"/>
      <c r="D10" s="107">
        <f>C10*B10</f>
        <v>0</v>
      </c>
      <c r="E10" s="105">
        <f>D10*0.5</f>
        <v>0</v>
      </c>
    </row>
    <row r="11" spans="3:6" x14ac:dyDescent="0.3">
      <c r="C11" s="125"/>
      <c r="D11" s="107">
        <f>C11*B11</f>
        <v>0</v>
      </c>
      <c r="E11" s="105">
        <f t="shared" ref="E11:E12" si="0">D11*0.5</f>
        <v>0</v>
      </c>
    </row>
    <row r="12" spans="3:6" x14ac:dyDescent="0.3">
      <c r="C12" s="125"/>
      <c r="D12" s="107">
        <f>C12*B12</f>
        <v>0</v>
      </c>
      <c r="E12" s="105">
        <f t="shared" si="0"/>
        <v>0</v>
      </c>
    </row>
    <row r="13" spans="3:6" ht="15" thickBot="1" x14ac:dyDescent="0.35">
      <c r="C13" s="126" t="s">
        <v>213</v>
      </c>
      <c r="D13" s="127">
        <f>ROUNDUP((SUM(D10:D12)),0)</f>
        <v>0</v>
      </c>
      <c r="E13" s="128">
        <f>ROUNDUP((SUM(E10:E12)),0)</f>
        <v>0</v>
      </c>
    </row>
    <row r="14" spans="3:6" ht="15" thickBot="1" x14ac:dyDescent="0.35"/>
    <row r="15" spans="3:6" ht="15" thickBot="1" x14ac:dyDescent="0.35">
      <c r="C15" s="616" t="s">
        <v>318</v>
      </c>
      <c r="D15" s="617"/>
      <c r="E15" s="618"/>
    </row>
    <row r="16" spans="3:6" x14ac:dyDescent="0.3">
      <c r="C16" s="123" t="s">
        <v>189</v>
      </c>
      <c r="D16" s="124" t="s">
        <v>191</v>
      </c>
      <c r="E16" s="45" t="s">
        <v>237</v>
      </c>
    </row>
    <row r="17" spans="3:5" x14ac:dyDescent="0.3">
      <c r="C17" s="125"/>
      <c r="D17" s="107">
        <f>C17*B17</f>
        <v>0</v>
      </c>
      <c r="E17" s="105">
        <f>D17*0.5</f>
        <v>0</v>
      </c>
    </row>
    <row r="18" spans="3:5" x14ac:dyDescent="0.3">
      <c r="C18" s="125"/>
      <c r="D18" s="107">
        <f>C18*B18</f>
        <v>0</v>
      </c>
      <c r="E18" s="105">
        <f t="shared" ref="E18:E19" si="1">D18*0.5</f>
        <v>0</v>
      </c>
    </row>
    <row r="19" spans="3:5" x14ac:dyDescent="0.3">
      <c r="C19" s="125"/>
      <c r="D19" s="107">
        <f>C19*B19</f>
        <v>0</v>
      </c>
      <c r="E19" s="105">
        <f t="shared" si="1"/>
        <v>0</v>
      </c>
    </row>
    <row r="20" spans="3:5" ht="15" thickBot="1" x14ac:dyDescent="0.35">
      <c r="C20" s="126" t="s">
        <v>213</v>
      </c>
      <c r="D20" s="127">
        <f>ROUNDUP((SUM(D17:D19)),0)</f>
        <v>0</v>
      </c>
      <c r="E20" s="128">
        <f>ROUNDUP((SUM(E17:E19)),0)</f>
        <v>0</v>
      </c>
    </row>
    <row r="21" spans="3:5" ht="15" thickBot="1" x14ac:dyDescent="0.35"/>
    <row r="22" spans="3:5" ht="15" thickBot="1" x14ac:dyDescent="0.35">
      <c r="C22" s="605" t="s">
        <v>375</v>
      </c>
      <c r="D22" s="607"/>
    </row>
    <row r="23" spans="3:5" x14ac:dyDescent="0.3">
      <c r="C23" s="157" t="s">
        <v>189</v>
      </c>
      <c r="D23" s="158" t="s">
        <v>191</v>
      </c>
    </row>
    <row r="24" spans="3:5" x14ac:dyDescent="0.3">
      <c r="C24" s="355" t="str">
        <f>'AMBIENTES E ÁREAS'!C6</f>
        <v>SALÃO DE ATENDIMENTO</v>
      </c>
      <c r="D24" s="229">
        <f>14+22</f>
        <v>36</v>
      </c>
    </row>
    <row r="25" spans="3:5" x14ac:dyDescent="0.3">
      <c r="C25" s="358" t="s">
        <v>195</v>
      </c>
      <c r="D25" s="229">
        <v>11</v>
      </c>
    </row>
    <row r="26" spans="3:5" x14ac:dyDescent="0.3">
      <c r="C26" s="355" t="str">
        <f>'AMBIENTES E ÁREAS'!C8</f>
        <v>SANITÁRIO PNE</v>
      </c>
      <c r="D26" s="229">
        <f>'AMBIENTES E ÁREAS'!E8</f>
        <v>4</v>
      </c>
    </row>
    <row r="27" spans="3:5" x14ac:dyDescent="0.3">
      <c r="C27" s="355" t="str">
        <f>'AMBIENTES E ÁREAS'!C17</f>
        <v>CIRCULAÇÃO 02</v>
      </c>
      <c r="D27" s="229">
        <v>7</v>
      </c>
    </row>
    <row r="28" spans="3:5" x14ac:dyDescent="0.3">
      <c r="C28" s="355" t="str">
        <f>'AMBIENTES E ÁREAS'!C18</f>
        <v>SANITÁRIO MASCULINO</v>
      </c>
      <c r="D28" s="229">
        <f>'AMBIENTES E ÁREAS'!E18</f>
        <v>7</v>
      </c>
    </row>
    <row r="29" spans="3:5" x14ac:dyDescent="0.3">
      <c r="C29" s="355" t="str">
        <f>'AMBIENTES E ÁREAS'!C19</f>
        <v>SANITÁRIO FEMININO</v>
      </c>
      <c r="D29" s="229">
        <f>'AMBIENTES E ÁREAS'!E19</f>
        <v>5</v>
      </c>
    </row>
    <row r="30" spans="3:5" x14ac:dyDescent="0.3">
      <c r="C30" s="355" t="str">
        <f>'AMBIENTES E ÁREAS'!C20</f>
        <v>COPA</v>
      </c>
      <c r="D30" s="229">
        <f>'AMBIENTES E ÁREAS'!E20</f>
        <v>7</v>
      </c>
    </row>
    <row r="31" spans="3:5" ht="15" thickBot="1" x14ac:dyDescent="0.35">
      <c r="C31" s="161" t="s">
        <v>213</v>
      </c>
      <c r="D31" s="162">
        <f>ROUNDUP((SUM(D24:D30)),0)</f>
        <v>77</v>
      </c>
    </row>
    <row r="32" spans="3:5" ht="15" thickBot="1" x14ac:dyDescent="0.35">
      <c r="C32" s="106"/>
      <c r="D32" s="106"/>
      <c r="E32" s="46"/>
    </row>
    <row r="33" spans="2:6" ht="15" thickBot="1" x14ac:dyDescent="0.35">
      <c r="B33" s="616" t="s">
        <v>377</v>
      </c>
      <c r="C33" s="617"/>
      <c r="D33" s="617"/>
      <c r="E33" s="617"/>
      <c r="F33" s="618"/>
    </row>
    <row r="34" spans="2:6" x14ac:dyDescent="0.3">
      <c r="B34" s="129" t="s">
        <v>189</v>
      </c>
      <c r="C34" s="130" t="s">
        <v>223</v>
      </c>
      <c r="D34" s="130" t="s">
        <v>212</v>
      </c>
      <c r="E34" s="130" t="s">
        <v>214</v>
      </c>
      <c r="F34" s="131" t="s">
        <v>191</v>
      </c>
    </row>
    <row r="35" spans="2:6" x14ac:dyDescent="0.3">
      <c r="B35" s="608" t="s">
        <v>206</v>
      </c>
      <c r="C35" s="132" t="s">
        <v>215</v>
      </c>
      <c r="D35" s="107">
        <v>2.8</v>
      </c>
      <c r="E35" s="132">
        <v>1.8</v>
      </c>
      <c r="F35" s="108">
        <f>E35*D35</f>
        <v>5.04</v>
      </c>
    </row>
    <row r="36" spans="2:6" x14ac:dyDescent="0.3">
      <c r="B36" s="609"/>
      <c r="C36" s="133" t="s">
        <v>209</v>
      </c>
      <c r="D36" s="134"/>
      <c r="E36" s="133"/>
      <c r="F36" s="135">
        <f>ROUNDUP((SUM(F35:F35)),0)</f>
        <v>6</v>
      </c>
    </row>
    <row r="37" spans="2:6" x14ac:dyDescent="0.3">
      <c r="B37" s="610" t="s">
        <v>192</v>
      </c>
      <c r="C37" s="132" t="s">
        <v>215</v>
      </c>
      <c r="D37" s="107">
        <v>1.1000000000000001</v>
      </c>
      <c r="E37" s="132">
        <v>1.8</v>
      </c>
      <c r="F37" s="108">
        <f>E37*D37</f>
        <v>1.9800000000000002</v>
      </c>
    </row>
    <row r="38" spans="2:6" x14ac:dyDescent="0.3">
      <c r="B38" s="610"/>
      <c r="C38" s="132" t="s">
        <v>216</v>
      </c>
      <c r="D38" s="107">
        <v>0.7</v>
      </c>
      <c r="E38" s="132">
        <v>1.8</v>
      </c>
      <c r="F38" s="108">
        <f>E38*D38</f>
        <v>1.26</v>
      </c>
    </row>
    <row r="39" spans="2:6" x14ac:dyDescent="0.3">
      <c r="B39" s="609"/>
      <c r="C39" s="133" t="s">
        <v>209</v>
      </c>
      <c r="D39" s="134"/>
      <c r="E39" s="133"/>
      <c r="F39" s="135">
        <f>ROUNDUP((SUM(F37:F38)),0)</f>
        <v>4</v>
      </c>
    </row>
    <row r="40" spans="2:6" ht="15" thickBot="1" x14ac:dyDescent="0.35">
      <c r="B40" s="611" t="s">
        <v>213</v>
      </c>
      <c r="C40" s="612"/>
      <c r="D40" s="612"/>
      <c r="E40" s="612"/>
      <c r="F40" s="136">
        <f>F39+F36</f>
        <v>10</v>
      </c>
    </row>
    <row r="41" spans="2:6" ht="15" thickBot="1" x14ac:dyDescent="0.35">
      <c r="B41" s="137"/>
      <c r="C41" s="137"/>
      <c r="D41" s="137"/>
      <c r="E41" s="137"/>
      <c r="F41" s="138"/>
    </row>
    <row r="42" spans="2:6" ht="15" thickBot="1" x14ac:dyDescent="0.35">
      <c r="B42" s="613" t="s">
        <v>378</v>
      </c>
      <c r="C42" s="614"/>
      <c r="D42" s="614"/>
      <c r="E42" s="614"/>
      <c r="F42" s="615"/>
    </row>
    <row r="43" spans="2:6" x14ac:dyDescent="0.3">
      <c r="B43" s="147" t="s">
        <v>189</v>
      </c>
      <c r="C43" s="148" t="s">
        <v>223</v>
      </c>
      <c r="D43" s="148" t="s">
        <v>212</v>
      </c>
      <c r="E43" s="148" t="s">
        <v>214</v>
      </c>
      <c r="F43" s="149" t="s">
        <v>191</v>
      </c>
    </row>
    <row r="44" spans="2:6" x14ac:dyDescent="0.3">
      <c r="B44" s="619" t="s">
        <v>390</v>
      </c>
      <c r="C44" s="165" t="s">
        <v>215</v>
      </c>
      <c r="D44" s="166">
        <v>2.72</v>
      </c>
      <c r="E44" s="167">
        <v>3</v>
      </c>
      <c r="F44" s="168">
        <f>E44*D44</f>
        <v>8.16</v>
      </c>
    </row>
    <row r="45" spans="2:6" x14ac:dyDescent="0.3">
      <c r="B45" s="620"/>
      <c r="C45" s="169" t="s">
        <v>216</v>
      </c>
      <c r="D45" s="151">
        <v>1.22</v>
      </c>
      <c r="E45" s="150">
        <v>3</v>
      </c>
      <c r="F45" s="152">
        <f>E45*D45</f>
        <v>3.66</v>
      </c>
    </row>
    <row r="46" spans="2:6" x14ac:dyDescent="0.3">
      <c r="B46" s="620"/>
      <c r="C46" s="170" t="s">
        <v>261</v>
      </c>
      <c r="D46" s="171">
        <v>1.27</v>
      </c>
      <c r="E46" s="172">
        <v>3</v>
      </c>
      <c r="F46" s="173">
        <f>E46*D46</f>
        <v>3.81</v>
      </c>
    </row>
    <row r="47" spans="2:6" x14ac:dyDescent="0.3">
      <c r="B47" s="164" t="s">
        <v>391</v>
      </c>
      <c r="C47" s="150" t="s">
        <v>215</v>
      </c>
      <c r="D47" s="151">
        <v>0.8</v>
      </c>
      <c r="E47" s="150">
        <v>3</v>
      </c>
      <c r="F47" s="173">
        <f>E47*D47</f>
        <v>2.4000000000000004</v>
      </c>
    </row>
    <row r="48" spans="2:6" ht="15" thickBot="1" x14ac:dyDescent="0.35">
      <c r="B48" s="163"/>
      <c r="C48" s="153" t="s">
        <v>209</v>
      </c>
      <c r="D48" s="154"/>
      <c r="E48" s="155"/>
      <c r="F48" s="156">
        <f>ROUNDUP((SUM(F44:F47)),0)</f>
        <v>19</v>
      </c>
    </row>
    <row r="49" spans="2:6" ht="15" thickBot="1" x14ac:dyDescent="0.35">
      <c r="B49" s="137"/>
      <c r="C49" s="137"/>
      <c r="D49" s="137"/>
      <c r="E49" s="137"/>
      <c r="F49" s="138"/>
    </row>
    <row r="50" spans="2:6" ht="15" thickBot="1" x14ac:dyDescent="0.35">
      <c r="B50" s="616" t="s">
        <v>241</v>
      </c>
      <c r="C50" s="617"/>
      <c r="D50" s="617"/>
      <c r="E50" s="617"/>
      <c r="F50" s="618"/>
    </row>
    <row r="51" spans="2:6" x14ac:dyDescent="0.3">
      <c r="B51" s="123" t="s">
        <v>2</v>
      </c>
      <c r="C51" s="137" t="s">
        <v>226</v>
      </c>
      <c r="D51" s="137" t="s">
        <v>214</v>
      </c>
      <c r="E51" s="137" t="s">
        <v>222</v>
      </c>
      <c r="F51" s="45" t="s">
        <v>191</v>
      </c>
    </row>
    <row r="52" spans="2:6" x14ac:dyDescent="0.3">
      <c r="B52" s="139" t="s">
        <v>242</v>
      </c>
      <c r="C52" s="107">
        <v>0.9</v>
      </c>
      <c r="D52" s="132">
        <v>2.1</v>
      </c>
      <c r="E52" s="46">
        <v>1</v>
      </c>
      <c r="F52" s="105">
        <f>E52*(D52*C52)</f>
        <v>1.8900000000000001</v>
      </c>
    </row>
    <row r="53" spans="2:6" x14ac:dyDescent="0.3">
      <c r="B53" s="139" t="s">
        <v>243</v>
      </c>
      <c r="C53" s="107">
        <v>0.8</v>
      </c>
      <c r="D53" s="132">
        <v>2.1</v>
      </c>
      <c r="E53" s="46">
        <v>2</v>
      </c>
      <c r="F53" s="105">
        <f t="shared" ref="F53:F56" si="2">E53*(D53*C53)</f>
        <v>3.3600000000000003</v>
      </c>
    </row>
    <row r="54" spans="2:6" x14ac:dyDescent="0.3">
      <c r="B54" s="139" t="s">
        <v>244</v>
      </c>
      <c r="C54" s="107">
        <v>0.7</v>
      </c>
      <c r="D54" s="132">
        <v>2.1</v>
      </c>
      <c r="E54" s="46">
        <v>1</v>
      </c>
      <c r="F54" s="105">
        <f t="shared" si="2"/>
        <v>1.47</v>
      </c>
    </row>
    <row r="55" spans="2:6" x14ac:dyDescent="0.3">
      <c r="B55" s="139" t="s">
        <v>245</v>
      </c>
      <c r="C55" s="107">
        <v>0.6</v>
      </c>
      <c r="D55" s="132">
        <v>2.1</v>
      </c>
      <c r="E55" s="46">
        <v>1</v>
      </c>
      <c r="F55" s="105">
        <f t="shared" si="2"/>
        <v>1.26</v>
      </c>
    </row>
    <row r="56" spans="2:6" x14ac:dyDescent="0.3">
      <c r="B56" s="139" t="s">
        <v>246</v>
      </c>
      <c r="C56" s="107">
        <v>0.5</v>
      </c>
      <c r="D56" s="132">
        <v>2.1</v>
      </c>
      <c r="E56" s="46">
        <v>1</v>
      </c>
      <c r="F56" s="105">
        <f t="shared" si="2"/>
        <v>1.05</v>
      </c>
    </row>
    <row r="57" spans="2:6" ht="15" thickBot="1" x14ac:dyDescent="0.35">
      <c r="B57" s="621" t="s">
        <v>247</v>
      </c>
      <c r="C57" s="622"/>
      <c r="D57" s="140"/>
      <c r="E57" s="140"/>
      <c r="F57" s="128">
        <f>ROUNDUP((SUM(F51:F56)),0)</f>
        <v>10</v>
      </c>
    </row>
    <row r="58" spans="2:6" ht="15" thickBot="1" x14ac:dyDescent="0.35">
      <c r="B58" s="137"/>
      <c r="C58" s="137"/>
      <c r="D58" s="137"/>
      <c r="E58" s="137"/>
      <c r="F58" s="138"/>
    </row>
    <row r="59" spans="2:6" ht="15" thickBot="1" x14ac:dyDescent="0.35">
      <c r="B59" s="616" t="s">
        <v>248</v>
      </c>
      <c r="C59" s="617"/>
      <c r="D59" s="617"/>
      <c r="E59" s="617"/>
      <c r="F59" s="618"/>
    </row>
    <row r="60" spans="2:6" x14ac:dyDescent="0.3">
      <c r="B60" s="123" t="s">
        <v>2</v>
      </c>
      <c r="C60" s="137" t="s">
        <v>226</v>
      </c>
      <c r="D60" s="137" t="s">
        <v>214</v>
      </c>
      <c r="E60" s="137" t="s">
        <v>222</v>
      </c>
      <c r="F60" s="45" t="s">
        <v>191</v>
      </c>
    </row>
    <row r="61" spans="2:6" x14ac:dyDescent="0.3">
      <c r="B61" s="139" t="s">
        <v>265</v>
      </c>
      <c r="C61" s="107">
        <v>0.9</v>
      </c>
      <c r="D61" s="132">
        <v>2.1</v>
      </c>
      <c r="E61" s="46">
        <v>2</v>
      </c>
      <c r="F61" s="105">
        <f>E61*(D61*C61)</f>
        <v>3.7800000000000002</v>
      </c>
    </row>
    <row r="62" spans="2:6" x14ac:dyDescent="0.3">
      <c r="B62" s="139" t="s">
        <v>266</v>
      </c>
      <c r="C62" s="107">
        <v>0.8</v>
      </c>
      <c r="D62" s="132">
        <v>2.1</v>
      </c>
      <c r="E62" s="46">
        <v>1</v>
      </c>
      <c r="F62" s="105">
        <f t="shared" ref="F62:F64" si="3">E62*(D62*C62)</f>
        <v>1.6800000000000002</v>
      </c>
    </row>
    <row r="63" spans="2:6" x14ac:dyDescent="0.3">
      <c r="B63" s="139" t="s">
        <v>267</v>
      </c>
      <c r="C63" s="107">
        <v>0.7</v>
      </c>
      <c r="D63" s="132">
        <v>2.1</v>
      </c>
      <c r="E63" s="46">
        <v>1</v>
      </c>
      <c r="F63" s="105">
        <f t="shared" si="3"/>
        <v>1.47</v>
      </c>
    </row>
    <row r="64" spans="2:6" x14ac:dyDescent="0.3">
      <c r="B64" s="139" t="s">
        <v>268</v>
      </c>
      <c r="C64" s="107">
        <v>0.9</v>
      </c>
      <c r="D64" s="132">
        <v>2.1</v>
      </c>
      <c r="E64" s="46">
        <v>1</v>
      </c>
      <c r="F64" s="105">
        <f t="shared" si="3"/>
        <v>1.8900000000000001</v>
      </c>
    </row>
    <row r="65" spans="2:6" ht="15" thickBot="1" x14ac:dyDescent="0.35">
      <c r="B65" s="621" t="s">
        <v>247</v>
      </c>
      <c r="C65" s="622"/>
      <c r="D65" s="140"/>
      <c r="E65" s="140"/>
      <c r="F65" s="128">
        <f>ROUNDUP((SUM(F60:F64)),0)</f>
        <v>9</v>
      </c>
    </row>
    <row r="66" spans="2:6" ht="15" thickBot="1" x14ac:dyDescent="0.35">
      <c r="B66" s="137"/>
      <c r="C66" s="137"/>
      <c r="D66" s="137"/>
      <c r="E66" s="137"/>
      <c r="F66" s="138"/>
    </row>
    <row r="67" spans="2:6" ht="15" thickBot="1" x14ac:dyDescent="0.35">
      <c r="C67" s="605" t="s">
        <v>376</v>
      </c>
      <c r="D67" s="606"/>
      <c r="E67" s="606"/>
      <c r="F67" s="607"/>
    </row>
    <row r="68" spans="2:6" x14ac:dyDescent="0.3">
      <c r="C68" s="142" t="s">
        <v>2</v>
      </c>
      <c r="D68" s="114" t="s">
        <v>226</v>
      </c>
      <c r="E68" s="114" t="s">
        <v>214</v>
      </c>
      <c r="F68" s="116" t="s">
        <v>191</v>
      </c>
    </row>
    <row r="69" spans="2:6" x14ac:dyDescent="0.3">
      <c r="C69" s="143" t="s">
        <v>379</v>
      </c>
      <c r="D69" s="103">
        <v>4.63</v>
      </c>
      <c r="E69" s="144">
        <v>2.5</v>
      </c>
      <c r="F69" s="104">
        <f>E69*D69</f>
        <v>11.574999999999999</v>
      </c>
    </row>
    <row r="70" spans="2:6" ht="28.8" x14ac:dyDescent="0.3">
      <c r="C70" s="143" t="s">
        <v>380</v>
      </c>
      <c r="D70" s="103">
        <v>6.17</v>
      </c>
      <c r="E70" s="144">
        <v>2.5</v>
      </c>
      <c r="F70" s="104">
        <f>E70*D70</f>
        <v>15.425000000000001</v>
      </c>
    </row>
    <row r="71" spans="2:6" x14ac:dyDescent="0.3">
      <c r="C71" s="143" t="s">
        <v>203</v>
      </c>
      <c r="D71" s="103">
        <v>2.86</v>
      </c>
      <c r="E71" s="144">
        <v>2.5</v>
      </c>
      <c r="F71" s="104">
        <f>E71*D71</f>
        <v>7.1499999999999995</v>
      </c>
    </row>
    <row r="72" spans="2:6" ht="15" thickBot="1" x14ac:dyDescent="0.35">
      <c r="C72" s="145" t="s">
        <v>213</v>
      </c>
      <c r="D72" s="120"/>
      <c r="E72" s="146"/>
      <c r="F72" s="122">
        <f>ROUNDUP((SUM(F69:F71)),0)</f>
        <v>35</v>
      </c>
    </row>
    <row r="73" spans="2:6" x14ac:dyDescent="0.3">
      <c r="C73" s="124"/>
      <c r="D73" s="141"/>
      <c r="E73" s="124"/>
      <c r="F73" s="141"/>
    </row>
    <row r="74" spans="2:6" ht="15" thickBot="1" x14ac:dyDescent="0.35"/>
    <row r="75" spans="2:6" ht="15" thickBot="1" x14ac:dyDescent="0.35">
      <c r="C75" s="605" t="s">
        <v>236</v>
      </c>
      <c r="D75" s="606"/>
      <c r="E75" s="607"/>
    </row>
    <row r="76" spans="2:6" x14ac:dyDescent="0.3">
      <c r="C76" s="174" t="s">
        <v>189</v>
      </c>
      <c r="D76" s="175" t="s">
        <v>191</v>
      </c>
      <c r="E76" s="176" t="s">
        <v>237</v>
      </c>
    </row>
    <row r="77" spans="2:6" x14ac:dyDescent="0.3">
      <c r="C77" s="159" t="s">
        <v>392</v>
      </c>
      <c r="D77" s="103">
        <v>175</v>
      </c>
      <c r="E77" s="160">
        <f t="shared" ref="E77" si="4">D77*0.3</f>
        <v>52.5</v>
      </c>
    </row>
    <row r="78" spans="2:6" ht="15" thickBot="1" x14ac:dyDescent="0.35">
      <c r="C78" s="161" t="s">
        <v>213</v>
      </c>
      <c r="D78" s="120">
        <f>ROUNDUP((SUM(D77:D77)),0)</f>
        <v>175</v>
      </c>
      <c r="E78" s="162">
        <f>ROUNDUP((SUM(E77:E77)),0)</f>
        <v>53</v>
      </c>
    </row>
    <row r="79" spans="2:6" ht="15" thickBot="1" x14ac:dyDescent="0.35"/>
    <row r="80" spans="2:6" ht="15" thickBot="1" x14ac:dyDescent="0.35">
      <c r="C80" s="616" t="s">
        <v>238</v>
      </c>
      <c r="D80" s="617"/>
      <c r="E80" s="618"/>
    </row>
    <row r="81" spans="3:6" x14ac:dyDescent="0.3">
      <c r="C81" s="123" t="s">
        <v>189</v>
      </c>
      <c r="D81" s="124" t="s">
        <v>191</v>
      </c>
      <c r="E81" s="45" t="s">
        <v>237</v>
      </c>
    </row>
    <row r="82" spans="3:6" x14ac:dyDescent="0.3">
      <c r="C82" s="125"/>
      <c r="D82" s="107">
        <f>C82*B82</f>
        <v>0</v>
      </c>
      <c r="E82" s="105">
        <f>D82*0.5</f>
        <v>0</v>
      </c>
    </row>
    <row r="83" spans="3:6" x14ac:dyDescent="0.3">
      <c r="C83" s="125"/>
      <c r="D83" s="107">
        <f>C83*B83</f>
        <v>0</v>
      </c>
      <c r="E83" s="105">
        <f t="shared" ref="E83:E84" si="5">D83*0.5</f>
        <v>0</v>
      </c>
    </row>
    <row r="84" spans="3:6" x14ac:dyDescent="0.3">
      <c r="C84" s="125"/>
      <c r="D84" s="107">
        <f>C84*B84</f>
        <v>0</v>
      </c>
      <c r="E84" s="105">
        <f t="shared" si="5"/>
        <v>0</v>
      </c>
    </row>
    <row r="85" spans="3:6" ht="15" thickBot="1" x14ac:dyDescent="0.35">
      <c r="C85" s="126" t="s">
        <v>213</v>
      </c>
      <c r="D85" s="127">
        <f>ROUNDUP((SUM(D82:D84)),0)</f>
        <v>0</v>
      </c>
      <c r="E85" s="128">
        <f>ROUNDUP((SUM(E82:E84)),0)</f>
        <v>0</v>
      </c>
    </row>
    <row r="87" spans="3:6" x14ac:dyDescent="0.3">
      <c r="C87" s="112"/>
      <c r="D87" s="112"/>
      <c r="E87" s="112"/>
      <c r="F87" s="112"/>
    </row>
    <row r="88" spans="3:6" x14ac:dyDescent="0.3">
      <c r="C88" s="112"/>
      <c r="D88" s="112"/>
      <c r="E88" s="112"/>
      <c r="F88" s="112"/>
    </row>
    <row r="89" spans="3:6" x14ac:dyDescent="0.3">
      <c r="C89" s="112"/>
      <c r="D89" s="112"/>
      <c r="E89" s="112"/>
      <c r="F89" s="112"/>
    </row>
    <row r="90" spans="3:6" x14ac:dyDescent="0.3">
      <c r="C90" s="112"/>
      <c r="D90" s="112"/>
      <c r="E90" s="112"/>
      <c r="F90" s="112"/>
    </row>
    <row r="91" spans="3:6" x14ac:dyDescent="0.3">
      <c r="C91" s="112"/>
      <c r="D91" s="112"/>
      <c r="E91" s="112"/>
      <c r="F91" s="112"/>
    </row>
    <row r="92" spans="3:6" x14ac:dyDescent="0.3">
      <c r="C92" s="112"/>
      <c r="D92" s="112"/>
      <c r="E92" s="112"/>
      <c r="F92" s="112"/>
    </row>
    <row r="93" spans="3:6" x14ac:dyDescent="0.3">
      <c r="C93" s="112"/>
      <c r="D93" s="112"/>
      <c r="E93" s="112"/>
      <c r="F93" s="112"/>
    </row>
    <row r="94" spans="3:6" x14ac:dyDescent="0.3">
      <c r="C94" s="112"/>
      <c r="D94" s="112"/>
      <c r="E94" s="112"/>
      <c r="F94" s="112"/>
    </row>
  </sheetData>
  <mergeCells count="17">
    <mergeCell ref="B44:B46"/>
    <mergeCell ref="C75:E75"/>
    <mergeCell ref="C80:E80"/>
    <mergeCell ref="B65:C65"/>
    <mergeCell ref="C67:F67"/>
    <mergeCell ref="B50:F50"/>
    <mergeCell ref="B57:C57"/>
    <mergeCell ref="B59:F59"/>
    <mergeCell ref="C2:F2"/>
    <mergeCell ref="B35:B36"/>
    <mergeCell ref="B37:B39"/>
    <mergeCell ref="B40:E40"/>
    <mergeCell ref="B42:F42"/>
    <mergeCell ref="C8:E8"/>
    <mergeCell ref="C15:E15"/>
    <mergeCell ref="C22:D22"/>
    <mergeCell ref="B33:F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L15"/>
  <sheetViews>
    <sheetView topLeftCell="D1" workbookViewId="0">
      <selection activeCell="H11" sqref="H11"/>
    </sheetView>
  </sheetViews>
  <sheetFormatPr defaultRowHeight="14.4" x14ac:dyDescent="0.3"/>
  <cols>
    <col min="5" max="12" width="20.88671875" customWidth="1"/>
  </cols>
  <sheetData>
    <row r="5" spans="5:12" x14ac:dyDescent="0.3">
      <c r="E5" s="47"/>
      <c r="F5" s="47"/>
      <c r="G5" s="47"/>
      <c r="H5" s="47"/>
      <c r="I5" s="47"/>
      <c r="J5" s="47"/>
      <c r="K5" s="47"/>
      <c r="L5" s="47"/>
    </row>
    <row r="6" spans="5:12" ht="15" thickBot="1" x14ac:dyDescent="0.35">
      <c r="E6" s="47"/>
      <c r="F6" s="47"/>
      <c r="G6" s="47"/>
      <c r="H6" s="47"/>
      <c r="I6" s="47"/>
      <c r="J6" s="47"/>
      <c r="K6" s="47"/>
      <c r="L6" s="47"/>
    </row>
    <row r="7" spans="5:12" ht="18.600000000000001" thickBot="1" x14ac:dyDescent="0.35">
      <c r="E7" s="48"/>
      <c r="F7" s="623" t="s">
        <v>328</v>
      </c>
      <c r="G7" s="624"/>
      <c r="H7" s="624"/>
      <c r="I7" s="625"/>
      <c r="J7" s="624" t="s">
        <v>329</v>
      </c>
      <c r="K7" s="624"/>
      <c r="L7" s="625"/>
    </row>
    <row r="8" spans="5:12" ht="15.6" x14ac:dyDescent="0.3">
      <c r="E8" s="49" t="s">
        <v>3</v>
      </c>
      <c r="F8" s="50" t="s">
        <v>8</v>
      </c>
      <c r="G8" s="51" t="s">
        <v>9</v>
      </c>
      <c r="H8" s="52" t="s">
        <v>213</v>
      </c>
      <c r="I8" s="53" t="s">
        <v>330</v>
      </c>
      <c r="J8" s="54" t="s">
        <v>331</v>
      </c>
      <c r="K8" s="55" t="s">
        <v>332</v>
      </c>
      <c r="L8" s="53" t="s">
        <v>333</v>
      </c>
    </row>
    <row r="9" spans="5:12" ht="15.6" x14ac:dyDescent="0.3">
      <c r="E9" s="56" t="s">
        <v>334</v>
      </c>
      <c r="F9" s="57">
        <f>'PLANILHA ORÇAMENTÁRIA'!F264</f>
        <v>0</v>
      </c>
      <c r="G9" s="58">
        <f>'PLANILHA ORÇAMENTÁRIA'!G264</f>
        <v>0</v>
      </c>
      <c r="H9" s="59">
        <f>'PLANILHA ORÇAMENTÁRIA'!H264</f>
        <v>0</v>
      </c>
      <c r="I9" s="60" t="e">
        <f>H9/H12</f>
        <v>#DIV/0!</v>
      </c>
      <c r="J9" s="61">
        <f>H9</f>
        <v>0</v>
      </c>
      <c r="K9" s="62">
        <v>385000</v>
      </c>
      <c r="L9" s="63">
        <f>K9-J9</f>
        <v>385000</v>
      </c>
    </row>
    <row r="10" spans="5:12" ht="15.6" x14ac:dyDescent="0.3">
      <c r="E10" s="56" t="s">
        <v>201</v>
      </c>
      <c r="F10" s="57">
        <f>'PLANILHA ORÇAMENTÁRIA'!F329</f>
        <v>0</v>
      </c>
      <c r="G10" s="58">
        <f>'PLANILHA ORÇAMENTÁRIA'!G329</f>
        <v>0</v>
      </c>
      <c r="H10" s="59">
        <f>'PLANILHA ORÇAMENTÁRIA'!H329</f>
        <v>0</v>
      </c>
      <c r="I10" s="60" t="e">
        <f>H10/H12</f>
        <v>#DIV/0!</v>
      </c>
      <c r="J10" s="64">
        <f>H10</f>
        <v>0</v>
      </c>
      <c r="K10" s="65">
        <v>309000</v>
      </c>
      <c r="L10" s="63">
        <f>K10-J10</f>
        <v>309000</v>
      </c>
    </row>
    <row r="11" spans="5:12" ht="16.2" thickBot="1" x14ac:dyDescent="0.35">
      <c r="E11" s="66" t="s">
        <v>335</v>
      </c>
      <c r="F11" s="67">
        <f>'PLANILHA ORÇAMENTÁRIA'!F543</f>
        <v>0</v>
      </c>
      <c r="G11" s="68">
        <f>'PLANILHA ORÇAMENTÁRIA'!G543</f>
        <v>0</v>
      </c>
      <c r="H11" s="69">
        <f>'PLANILHA ORÇAMENTÁRIA'!H543</f>
        <v>0</v>
      </c>
      <c r="I11" s="70" t="e">
        <f>H11/H12</f>
        <v>#DIV/0!</v>
      </c>
      <c r="J11" s="71">
        <f>H11</f>
        <v>0</v>
      </c>
      <c r="K11" s="72">
        <v>220000</v>
      </c>
      <c r="L11" s="73">
        <f>K11-J11</f>
        <v>220000</v>
      </c>
    </row>
    <row r="12" spans="5:12" ht="16.2" thickBot="1" x14ac:dyDescent="0.35">
      <c r="E12" s="74" t="s">
        <v>213</v>
      </c>
      <c r="F12" s="75">
        <f>'PLANILHA ORÇAMENTÁRIA'!F544</f>
        <v>0</v>
      </c>
      <c r="G12" s="76">
        <f>'PLANILHA ORÇAMENTÁRIA'!G544</f>
        <v>0</v>
      </c>
      <c r="H12" s="76">
        <f>'PLANILHA ORÇAMENTÁRIA'!H544</f>
        <v>0</v>
      </c>
      <c r="I12" s="77" t="e">
        <f>SUM(I9:I10)+I11</f>
        <v>#DIV/0!</v>
      </c>
      <c r="J12" s="78">
        <f>H12</f>
        <v>0</v>
      </c>
      <c r="K12" s="79">
        <f>SUM(K9:K11)</f>
        <v>914000</v>
      </c>
      <c r="L12" s="80">
        <f>K12-J12</f>
        <v>914000</v>
      </c>
    </row>
    <row r="13" spans="5:12" x14ac:dyDescent="0.3">
      <c r="E13" s="47"/>
      <c r="F13" s="47"/>
      <c r="G13" s="47"/>
      <c r="H13" s="47"/>
      <c r="I13" s="47"/>
      <c r="J13" s="47"/>
      <c r="K13" s="47"/>
      <c r="L13" s="47"/>
    </row>
    <row r="14" spans="5:12" x14ac:dyDescent="0.3">
      <c r="E14" s="47"/>
      <c r="F14" s="47"/>
      <c r="G14" s="47"/>
      <c r="H14" s="47"/>
      <c r="I14" s="47"/>
      <c r="J14" s="47"/>
      <c r="K14" s="47"/>
      <c r="L14" s="47"/>
    </row>
    <row r="15" spans="5:12" x14ac:dyDescent="0.3">
      <c r="E15" s="47"/>
      <c r="F15" s="47"/>
      <c r="G15" s="47"/>
      <c r="H15" s="47"/>
      <c r="I15" s="47"/>
      <c r="J15" s="47"/>
      <c r="K15" s="47"/>
      <c r="L15" s="47"/>
    </row>
  </sheetData>
  <mergeCells count="2">
    <mergeCell ref="F7:I7"/>
    <mergeCell ref="J7:L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 ORÇAMENTÁRIA</vt:lpstr>
      <vt:lpstr>AMBIENTES E ÁREAS</vt:lpstr>
      <vt:lpstr>QUANTITATIVOS</vt:lpstr>
      <vt:lpstr>QUANT. DEMOLIÇÕES</vt:lpstr>
      <vt:lpstr>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Iuri Mizoguchi</dc:creator>
  <cp:lastModifiedBy>Jose Henrique Ferreira</cp:lastModifiedBy>
  <cp:lastPrinted>2016-12-07T14:54:13Z</cp:lastPrinted>
  <dcterms:created xsi:type="dcterms:W3CDTF">2016-06-24T12:40:55Z</dcterms:created>
  <dcterms:modified xsi:type="dcterms:W3CDTF">2016-12-08T12:52:52Z</dcterms:modified>
</cp:coreProperties>
</file>